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F:\Work Files - WTJ\HTM Docs\games\beta\quickfire\Version 1.1\"/>
    </mc:Choice>
  </mc:AlternateContent>
  <xr:revisionPtr revIDLastSave="0" documentId="13_ncr:1_{94FA2E2C-397C-4329-9782-D5B9DC28AA94}" xr6:coauthVersionLast="47" xr6:coauthVersionMax="47" xr10:uidLastSave="{00000000-0000-0000-0000-000000000000}"/>
  <bookViews>
    <workbookView xWindow="-120" yWindow="-120" windowWidth="29040" windowHeight="15840" tabRatio="690" xr2:uid="{00000000-000D-0000-FFFF-FFFF00000000}"/>
  </bookViews>
  <sheets>
    <sheet name="Quickfire Formulas 2025"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0" i="14" l="1"/>
  <c r="R20" i="14"/>
  <c r="S19" i="14"/>
  <c r="R19" i="14"/>
  <c r="S18" i="14"/>
  <c r="R18" i="14"/>
  <c r="S17" i="14"/>
  <c r="R17" i="14"/>
  <c r="S26" i="14"/>
  <c r="R26" i="14"/>
  <c r="S25" i="14"/>
  <c r="R25" i="14"/>
  <c r="S24" i="14"/>
  <c r="R24" i="14"/>
  <c r="S23" i="14"/>
  <c r="R23" i="14"/>
  <c r="S70" i="14" l="1"/>
  <c r="R70" i="14"/>
  <c r="S69" i="14"/>
  <c r="R69" i="14"/>
  <c r="S68" i="14"/>
  <c r="R68" i="14"/>
  <c r="S67" i="14"/>
  <c r="R67" i="14"/>
  <c r="S63" i="14"/>
  <c r="R63" i="14"/>
  <c r="S62" i="14"/>
  <c r="R62" i="14"/>
  <c r="S61" i="14"/>
  <c r="R61" i="14"/>
  <c r="S60" i="14"/>
  <c r="R60" i="14"/>
  <c r="S56" i="14"/>
  <c r="R56" i="14"/>
  <c r="S55" i="14"/>
  <c r="R55" i="14"/>
  <c r="S54" i="14"/>
  <c r="R54" i="14"/>
  <c r="S53" i="14"/>
  <c r="R53" i="14"/>
  <c r="S49" i="14"/>
  <c r="R49" i="14"/>
  <c r="S48" i="14"/>
  <c r="R48" i="14"/>
  <c r="S47" i="14"/>
  <c r="R47" i="14"/>
  <c r="S46" i="14"/>
  <c r="R46" i="14"/>
  <c r="I55" i="14"/>
  <c r="AB62" i="14" s="1"/>
  <c r="I54" i="14"/>
  <c r="X61" i="14" s="1"/>
  <c r="I53" i="14"/>
  <c r="U63" i="14" s="1"/>
  <c r="I51" i="14"/>
  <c r="O63" i="14" s="1"/>
  <c r="I50" i="14"/>
  <c r="M61" i="14" s="1"/>
  <c r="I49" i="14"/>
  <c r="S42" i="14"/>
  <c r="R42" i="14"/>
  <c r="S41" i="14"/>
  <c r="R41" i="14"/>
  <c r="S40" i="14"/>
  <c r="R40" i="14"/>
  <c r="S39" i="14"/>
  <c r="R39" i="14"/>
  <c r="J55" i="14"/>
  <c r="AB70" i="14" s="1"/>
  <c r="H55" i="14"/>
  <c r="AB54" i="14" s="1"/>
  <c r="G55" i="14"/>
  <c r="AB49" i="14" s="1"/>
  <c r="J54" i="14"/>
  <c r="Y70" i="14" s="1"/>
  <c r="H54" i="14"/>
  <c r="Y56" i="14" s="1"/>
  <c r="G54" i="14"/>
  <c r="Y49" i="14" s="1"/>
  <c r="J53" i="14"/>
  <c r="V68" i="14" s="1"/>
  <c r="H53" i="14"/>
  <c r="V56" i="14" s="1"/>
  <c r="J51" i="14"/>
  <c r="P70" i="14" s="1"/>
  <c r="H51" i="14"/>
  <c r="P56" i="14" s="1"/>
  <c r="G51" i="14"/>
  <c r="O47" i="14" s="1"/>
  <c r="J50" i="14"/>
  <c r="L67" i="14" s="1"/>
  <c r="H50" i="14"/>
  <c r="M54" i="14" s="1"/>
  <c r="G50" i="14"/>
  <c r="L48" i="14" s="1"/>
  <c r="J49" i="14"/>
  <c r="H49" i="14"/>
  <c r="G49" i="14"/>
  <c r="G53" i="14"/>
  <c r="U49" i="14" s="1"/>
  <c r="F55" i="14"/>
  <c r="AB42" i="14" s="1"/>
  <c r="F54" i="14"/>
  <c r="X42" i="14" s="1"/>
  <c r="F50" i="14"/>
  <c r="L41" i="14" s="1"/>
  <c r="F53" i="14"/>
  <c r="V40" i="14" s="1"/>
  <c r="F51" i="14"/>
  <c r="P40" i="14" s="1"/>
  <c r="F49" i="14"/>
  <c r="F22" i="14"/>
  <c r="G22" i="14"/>
  <c r="H22" i="14"/>
  <c r="I22" i="14"/>
  <c r="J22" i="14"/>
  <c r="F23" i="14"/>
  <c r="G23" i="14"/>
  <c r="L11" i="14" s="1"/>
  <c r="H23" i="14"/>
  <c r="I23" i="14"/>
  <c r="J23" i="14"/>
  <c r="F24" i="14"/>
  <c r="O7" i="14" s="1"/>
  <c r="G24" i="14"/>
  <c r="P14" i="14" s="1"/>
  <c r="H24" i="14"/>
  <c r="I24" i="14"/>
  <c r="J24" i="14"/>
  <c r="F26" i="14"/>
  <c r="V8" i="14" s="1"/>
  <c r="G26" i="14"/>
  <c r="V13" i="14" s="1"/>
  <c r="H26" i="14"/>
  <c r="I26" i="14"/>
  <c r="J26" i="14"/>
  <c r="F27" i="14"/>
  <c r="X8" i="14" s="1"/>
  <c r="G27" i="14"/>
  <c r="X14" i="14" s="1"/>
  <c r="H27" i="14"/>
  <c r="I27" i="14"/>
  <c r="J27" i="14"/>
  <c r="F28" i="14"/>
  <c r="AB6" i="14" s="1"/>
  <c r="G28" i="14"/>
  <c r="AB14" i="14" s="1"/>
  <c r="H28" i="14"/>
  <c r="I28" i="14"/>
  <c r="J28" i="14"/>
  <c r="S32" i="14"/>
  <c r="R32" i="14"/>
  <c r="S31" i="14"/>
  <c r="R31" i="14"/>
  <c r="S30" i="14"/>
  <c r="R30" i="14"/>
  <c r="S29" i="14"/>
  <c r="R29" i="14"/>
  <c r="S8" i="14"/>
  <c r="R8" i="14"/>
  <c r="S7" i="14"/>
  <c r="R7" i="14"/>
  <c r="S6" i="14"/>
  <c r="R6" i="14"/>
  <c r="S5" i="14"/>
  <c r="R5" i="14"/>
  <c r="M7" i="14"/>
  <c r="S14" i="14"/>
  <c r="S13" i="14"/>
  <c r="S12" i="14"/>
  <c r="S11" i="14"/>
  <c r="R14" i="14"/>
  <c r="R13" i="14"/>
  <c r="R12" i="14"/>
  <c r="R11" i="14"/>
  <c r="V17" i="14" l="1"/>
  <c r="V20" i="14"/>
  <c r="U17" i="14"/>
  <c r="U20" i="14"/>
  <c r="V18" i="14"/>
  <c r="U18" i="14"/>
  <c r="V19" i="14"/>
  <c r="U19" i="14"/>
  <c r="Y18" i="14"/>
  <c r="X18" i="14"/>
  <c r="Y17" i="14"/>
  <c r="Y20" i="14"/>
  <c r="X20" i="14"/>
  <c r="X17" i="14"/>
  <c r="X19" i="14"/>
  <c r="Y19" i="14"/>
  <c r="P19" i="14"/>
  <c r="O19" i="14"/>
  <c r="P17" i="14"/>
  <c r="O17" i="14"/>
  <c r="P20" i="14"/>
  <c r="O20" i="14"/>
  <c r="P18" i="14"/>
  <c r="O18" i="14"/>
  <c r="AB20" i="14"/>
  <c r="AA20" i="14"/>
  <c r="AB18" i="14"/>
  <c r="AA18" i="14"/>
  <c r="AB17" i="14"/>
  <c r="AA17" i="14"/>
  <c r="AB19" i="14"/>
  <c r="AA19" i="14"/>
  <c r="M19" i="14"/>
  <c r="M17" i="14"/>
  <c r="L17" i="14"/>
  <c r="L19" i="14"/>
  <c r="M20" i="14"/>
  <c r="M18" i="14"/>
  <c r="L20" i="14"/>
  <c r="L18" i="14"/>
  <c r="Y25" i="14"/>
  <c r="Y23" i="14"/>
  <c r="X25" i="14"/>
  <c r="X23" i="14"/>
  <c r="Y26" i="14"/>
  <c r="X26" i="14"/>
  <c r="X24" i="14"/>
  <c r="Y24" i="14"/>
  <c r="V25" i="14"/>
  <c r="U25" i="14"/>
  <c r="V23" i="14"/>
  <c r="U23" i="14"/>
  <c r="V26" i="14"/>
  <c r="U26" i="14"/>
  <c r="V24" i="14"/>
  <c r="U24" i="14"/>
  <c r="P25" i="14"/>
  <c r="O25" i="14"/>
  <c r="P23" i="14"/>
  <c r="P26" i="14"/>
  <c r="O26" i="14"/>
  <c r="O23" i="14"/>
  <c r="P24" i="14"/>
  <c r="O24" i="14"/>
  <c r="AB25" i="14"/>
  <c r="AA25" i="14"/>
  <c r="AB23" i="14"/>
  <c r="AA23" i="14"/>
  <c r="AB26" i="14"/>
  <c r="AA26" i="14"/>
  <c r="AB24" i="14"/>
  <c r="AA24" i="14"/>
  <c r="M24" i="14"/>
  <c r="L24" i="14"/>
  <c r="M25" i="14"/>
  <c r="M23" i="14"/>
  <c r="L26" i="14"/>
  <c r="L23" i="14"/>
  <c r="L25" i="14"/>
  <c r="M26" i="14"/>
  <c r="P60" i="14"/>
  <c r="V42" i="14"/>
  <c r="AA63" i="14"/>
  <c r="AA60" i="14"/>
  <c r="L62" i="14"/>
  <c r="M48" i="14"/>
  <c r="M62" i="14"/>
  <c r="M49" i="14"/>
  <c r="L63" i="14"/>
  <c r="M63" i="14"/>
  <c r="O60" i="14"/>
  <c r="O61" i="14"/>
  <c r="U47" i="14"/>
  <c r="U46" i="14"/>
  <c r="V46" i="14"/>
  <c r="V62" i="14"/>
  <c r="V63" i="14"/>
  <c r="V41" i="14"/>
  <c r="Y61" i="14"/>
  <c r="L49" i="14"/>
  <c r="AB63" i="14"/>
  <c r="U60" i="14"/>
  <c r="V60" i="14"/>
  <c r="P47" i="14"/>
  <c r="U61" i="14"/>
  <c r="V61" i="14"/>
  <c r="U41" i="14"/>
  <c r="U62" i="14"/>
  <c r="U42" i="14"/>
  <c r="X39" i="14"/>
  <c r="L46" i="14"/>
  <c r="V47" i="14"/>
  <c r="P61" i="14"/>
  <c r="AB60" i="14"/>
  <c r="M46" i="14"/>
  <c r="V49" i="14"/>
  <c r="P63" i="14"/>
  <c r="AA61" i="14"/>
  <c r="L47" i="14"/>
  <c r="AA46" i="14"/>
  <c r="AB61" i="14"/>
  <c r="P41" i="14"/>
  <c r="P42" i="14"/>
  <c r="Y39" i="14"/>
  <c r="M47" i="14"/>
  <c r="AB46" i="14"/>
  <c r="AA62" i="14"/>
  <c r="AA47" i="14"/>
  <c r="M41" i="14"/>
  <c r="L42" i="14"/>
  <c r="AA39" i="14"/>
  <c r="O48" i="14"/>
  <c r="X46" i="14"/>
  <c r="X62" i="14"/>
  <c r="M42" i="14"/>
  <c r="AB39" i="14"/>
  <c r="P48" i="14"/>
  <c r="Y46" i="14"/>
  <c r="Y62" i="14"/>
  <c r="AB48" i="14"/>
  <c r="O39" i="14"/>
  <c r="AA40" i="14"/>
  <c r="O49" i="14"/>
  <c r="X47" i="14"/>
  <c r="X63" i="14"/>
  <c r="AA49" i="14"/>
  <c r="Y42" i="14"/>
  <c r="O40" i="14"/>
  <c r="AB40" i="14"/>
  <c r="P49" i="14"/>
  <c r="Y47" i="14"/>
  <c r="Y63" i="14"/>
  <c r="AA48" i="14"/>
  <c r="O41" i="14"/>
  <c r="U39" i="14"/>
  <c r="AA41" i="14"/>
  <c r="X48" i="14"/>
  <c r="L60" i="14"/>
  <c r="O42" i="14"/>
  <c r="V39" i="14"/>
  <c r="AB41" i="14"/>
  <c r="Y48" i="14"/>
  <c r="M60" i="14"/>
  <c r="P39" i="14"/>
  <c r="U40" i="14"/>
  <c r="AA42" i="14"/>
  <c r="X49" i="14"/>
  <c r="L61" i="14"/>
  <c r="AB47" i="14"/>
  <c r="Y40" i="14"/>
  <c r="L40" i="14"/>
  <c r="X41" i="14"/>
  <c r="O46" i="14"/>
  <c r="U48" i="14"/>
  <c r="O62" i="14"/>
  <c r="X60" i="14"/>
  <c r="X40" i="14"/>
  <c r="M39" i="14"/>
  <c r="M40" i="14"/>
  <c r="Y41" i="14"/>
  <c r="P46" i="14"/>
  <c r="V48" i="14"/>
  <c r="P62" i="14"/>
  <c r="Y60" i="14"/>
  <c r="L39" i="14"/>
  <c r="AA56" i="14"/>
  <c r="AA55" i="14"/>
  <c r="O56" i="14"/>
  <c r="X56" i="14"/>
  <c r="L55" i="14"/>
  <c r="Y55" i="14"/>
  <c r="X55" i="14"/>
  <c r="U53" i="14"/>
  <c r="U54" i="14"/>
  <c r="V54" i="14"/>
  <c r="U55" i="14"/>
  <c r="V53" i="14"/>
  <c r="V55" i="14"/>
  <c r="X54" i="14"/>
  <c r="AB55" i="14"/>
  <c r="AB56" i="14"/>
  <c r="O54" i="14"/>
  <c r="U56" i="14"/>
  <c r="M55" i="14"/>
  <c r="P53" i="14"/>
  <c r="P54" i="14"/>
  <c r="M56" i="14"/>
  <c r="O53" i="14"/>
  <c r="O55" i="14"/>
  <c r="X53" i="14"/>
  <c r="P55" i="14"/>
  <c r="Y53" i="14"/>
  <c r="L56" i="14"/>
  <c r="Y54" i="14"/>
  <c r="L53" i="14"/>
  <c r="AA53" i="14"/>
  <c r="M53" i="14"/>
  <c r="AB53" i="14"/>
  <c r="L54" i="14"/>
  <c r="AA54" i="14"/>
  <c r="O67" i="14"/>
  <c r="U69" i="14"/>
  <c r="P67" i="14"/>
  <c r="V69" i="14"/>
  <c r="O68" i="14"/>
  <c r="U70" i="14"/>
  <c r="P68" i="14"/>
  <c r="V70" i="14"/>
  <c r="O69" i="14"/>
  <c r="X67" i="14"/>
  <c r="P69" i="14"/>
  <c r="Y67" i="14"/>
  <c r="O70" i="14"/>
  <c r="X68" i="14"/>
  <c r="Y68" i="14"/>
  <c r="X69" i="14"/>
  <c r="Y69" i="14"/>
  <c r="X70" i="14"/>
  <c r="M67" i="14"/>
  <c r="AA67" i="14"/>
  <c r="L68" i="14"/>
  <c r="AB67" i="14"/>
  <c r="M68" i="14"/>
  <c r="AA68" i="14"/>
  <c r="L69" i="14"/>
  <c r="AB68" i="14"/>
  <c r="M69" i="14"/>
  <c r="U67" i="14"/>
  <c r="AA69" i="14"/>
  <c r="L70" i="14"/>
  <c r="V67" i="14"/>
  <c r="AB69" i="14"/>
  <c r="M70" i="14"/>
  <c r="U68" i="14"/>
  <c r="AA70" i="14"/>
  <c r="M32" i="14"/>
  <c r="O30" i="14"/>
  <c r="U5" i="14"/>
  <c r="L29" i="14"/>
  <c r="M31" i="14"/>
  <c r="U7" i="14"/>
  <c r="V5" i="14"/>
  <c r="L5" i="14"/>
  <c r="V7" i="14"/>
  <c r="U30" i="14"/>
  <c r="O5" i="14"/>
  <c r="AA29" i="14"/>
  <c r="P5" i="14"/>
  <c r="L32" i="14"/>
  <c r="AB29" i="14"/>
  <c r="O8" i="14"/>
  <c r="O29" i="14"/>
  <c r="AA32" i="14"/>
  <c r="V32" i="14"/>
  <c r="P30" i="14"/>
  <c r="U32" i="14"/>
  <c r="L7" i="14"/>
  <c r="AB31" i="14"/>
  <c r="O31" i="14"/>
  <c r="P8" i="14"/>
  <c r="P31" i="14"/>
  <c r="P7" i="14"/>
  <c r="P32" i="14"/>
  <c r="M6" i="14"/>
  <c r="U6" i="14"/>
  <c r="U8" i="14"/>
  <c r="AB7" i="14"/>
  <c r="Y31" i="14"/>
  <c r="L8" i="14"/>
  <c r="AA8" i="14"/>
  <c r="X32" i="14"/>
  <c r="M8" i="14"/>
  <c r="V6" i="14"/>
  <c r="AB8" i="14"/>
  <c r="Y32" i="14"/>
  <c r="Y8" i="14"/>
  <c r="L30" i="14"/>
  <c r="AA30" i="14"/>
  <c r="P6" i="14"/>
  <c r="M30" i="14"/>
  <c r="AB30" i="14"/>
  <c r="M29" i="14"/>
  <c r="O6" i="14"/>
  <c r="X5" i="14"/>
  <c r="L31" i="14"/>
  <c r="U29" i="14"/>
  <c r="AA31" i="14"/>
  <c r="Y5" i="14"/>
  <c r="V29" i="14"/>
  <c r="X6" i="14"/>
  <c r="AB32" i="14"/>
  <c r="Y6" i="14"/>
  <c r="V30" i="14"/>
  <c r="X7" i="14"/>
  <c r="U31" i="14"/>
  <c r="Y7" i="14"/>
  <c r="P29" i="14"/>
  <c r="V31" i="14"/>
  <c r="AA5" i="14"/>
  <c r="X29" i="14"/>
  <c r="M5" i="14"/>
  <c r="AB5" i="14"/>
  <c r="Y29" i="14"/>
  <c r="L6" i="14"/>
  <c r="AA6" i="14"/>
  <c r="O32" i="14"/>
  <c r="X30" i="14"/>
  <c r="Y30" i="14"/>
  <c r="AA7" i="14"/>
  <c r="X31" i="14"/>
  <c r="V11" i="14"/>
  <c r="Y11" i="14"/>
  <c r="Y13" i="14"/>
  <c r="M14" i="14"/>
  <c r="Y14" i="14"/>
  <c r="M13" i="14"/>
  <c r="Y12" i="14"/>
  <c r="AA11" i="14"/>
  <c r="AA12" i="14"/>
  <c r="AA13" i="14"/>
  <c r="AA14" i="14"/>
  <c r="L14" i="14"/>
  <c r="U11" i="14"/>
  <c r="AB11" i="14"/>
  <c r="M12" i="14"/>
  <c r="M11" i="14"/>
  <c r="L13" i="14"/>
  <c r="U12" i="14"/>
  <c r="AB12" i="14"/>
  <c r="L12" i="14"/>
  <c r="U13" i="14"/>
  <c r="AB13" i="14"/>
  <c r="U14" i="14"/>
  <c r="O14" i="14"/>
  <c r="V14" i="14"/>
  <c r="O11" i="14"/>
  <c r="V12" i="14"/>
  <c r="O13" i="14"/>
  <c r="P11" i="14"/>
  <c r="X11" i="14"/>
  <c r="O12" i="14"/>
  <c r="P12" i="14"/>
  <c r="X12" i="14"/>
  <c r="P13" i="14"/>
  <c r="X13" i="14"/>
</calcChain>
</file>

<file path=xl/sharedStrings.xml><?xml version="1.0" encoding="utf-8"?>
<sst xmlns="http://schemas.openxmlformats.org/spreadsheetml/2006/main" count="143" uniqueCount="107">
  <si>
    <t>Speed</t>
  </si>
  <si>
    <t>Real Ship Speed</t>
  </si>
  <si>
    <t>Small</t>
  </si>
  <si>
    <t>Medium</t>
  </si>
  <si>
    <t>Large</t>
  </si>
  <si>
    <t>Inches - Small E</t>
  </si>
  <si>
    <t>A</t>
  </si>
  <si>
    <t>B</t>
  </si>
  <si>
    <t>C</t>
  </si>
  <si>
    <t>D</t>
  </si>
  <si>
    <t>E</t>
  </si>
  <si>
    <t>Inches - Small D</t>
  </si>
  <si>
    <t>Inches - Small C</t>
  </si>
  <si>
    <t>Inches - Small B</t>
  </si>
  <si>
    <t>Inches - Small A</t>
  </si>
  <si>
    <t>Inches -Medium E</t>
  </si>
  <si>
    <t>Inches - Medium D</t>
  </si>
  <si>
    <t>Inches - Medium C</t>
  </si>
  <si>
    <t>Inches - Medium B</t>
  </si>
  <si>
    <t>Inches - Medium A</t>
  </si>
  <si>
    <t>Inches -Large A</t>
  </si>
  <si>
    <t>Inches -Large B</t>
  </si>
  <si>
    <t>Inches -Large C</t>
  </si>
  <si>
    <t>Inches -Large D</t>
  </si>
  <si>
    <t>Inches -Large E</t>
  </si>
  <si>
    <t>Rating</t>
  </si>
  <si>
    <t>F</t>
  </si>
  <si>
    <t>I</t>
  </si>
  <si>
    <t>G</t>
  </si>
  <si>
    <t>1 to 4</t>
  </si>
  <si>
    <t>5 to 9</t>
  </si>
  <si>
    <t>10 to 14</t>
  </si>
  <si>
    <t>15 to 19</t>
  </si>
  <si>
    <t>20 to 24</t>
  </si>
  <si>
    <t>25 to 29</t>
  </si>
  <si>
    <t>30+</t>
  </si>
  <si>
    <t>Ratio</t>
  </si>
  <si>
    <t>Base Speed Rates</t>
  </si>
  <si>
    <t>Inches - Small F</t>
  </si>
  <si>
    <t>Inches -Medium F</t>
  </si>
  <si>
    <t>Inches -Large F</t>
  </si>
  <si>
    <t>Tiny</t>
  </si>
  <si>
    <t>Jumbo</t>
  </si>
  <si>
    <t>2400/1800</t>
  </si>
  <si>
    <t>1250/1000</t>
  </si>
  <si>
    <t>Inches - Tiny F</t>
  </si>
  <si>
    <t>Inches - Tiny E</t>
  </si>
  <si>
    <t>Inches - Tiny D</t>
  </si>
  <si>
    <t>Inches - Tiny C</t>
  </si>
  <si>
    <t>Inches - Tiny B</t>
  </si>
  <si>
    <t>Inches - Tiny A</t>
  </si>
  <si>
    <t>Inches -Jumbo F</t>
  </si>
  <si>
    <t>Inches -Jumbo E</t>
  </si>
  <si>
    <t>Inches -Jumbo D</t>
  </si>
  <si>
    <t>Inches -Jumbo C</t>
  </si>
  <si>
    <t>Inches -Jumbo B</t>
  </si>
  <si>
    <t>Inches -Jumbo A</t>
  </si>
  <si>
    <t>SPEED FORMULAS, METRIC</t>
  </si>
  <si>
    <t>in Knots</t>
  </si>
  <si>
    <t>SPEED FORMULAS, IMPERIAL, FRACTIONS</t>
  </si>
  <si>
    <t>cm</t>
  </si>
  <si>
    <t>mm</t>
  </si>
  <si>
    <t>MM - Tiny F</t>
  </si>
  <si>
    <t>MM - Tiny E</t>
  </si>
  <si>
    <t>MM - Tiny D</t>
  </si>
  <si>
    <t>MM - Tiny C</t>
  </si>
  <si>
    <t>MM - Tiny B</t>
  </si>
  <si>
    <t>MM - Tiny A</t>
  </si>
  <si>
    <t>MM - Small F</t>
  </si>
  <si>
    <t>MM - Small E</t>
  </si>
  <si>
    <t>MM - Small D</t>
  </si>
  <si>
    <t>MM - Small C</t>
  </si>
  <si>
    <t>MM - Small B</t>
  </si>
  <si>
    <t>MM - Small A</t>
  </si>
  <si>
    <t>MM - Medium F</t>
  </si>
  <si>
    <t>MM - Medium E</t>
  </si>
  <si>
    <t>MM - Medium D</t>
  </si>
  <si>
    <t>MM - Medium C</t>
  </si>
  <si>
    <t>MM - Medium B</t>
  </si>
  <si>
    <t>MM - Medium A</t>
  </si>
  <si>
    <t>MM - Large F</t>
  </si>
  <si>
    <t>MM - Large E</t>
  </si>
  <si>
    <t>MM - Large D</t>
  </si>
  <si>
    <t>MM - Large C</t>
  </si>
  <si>
    <t>MM - Large B</t>
  </si>
  <si>
    <t>MM - Large A</t>
  </si>
  <si>
    <t>MM - Jumbo F</t>
  </si>
  <si>
    <t>MM - Jumbo E</t>
  </si>
  <si>
    <t>MM - Jumbo D</t>
  </si>
  <si>
    <t>MM - Jumbo C</t>
  </si>
  <si>
    <t>MM - Jumbo B</t>
  </si>
  <si>
    <t>MM - Jumbo A</t>
  </si>
  <si>
    <t>Column</t>
  </si>
  <si>
    <t>H</t>
  </si>
  <si>
    <t>J</t>
  </si>
  <si>
    <t>1500-1250</t>
  </si>
  <si>
    <t>1200-1000</t>
  </si>
  <si>
    <t>Speed Brackets</t>
  </si>
  <si>
    <t>Example: A ship with C speed (real ship speed 20 to 24 knots) according to the Ship Values sheet will have a base speed of 7¾" at the Medium scale. Use the Medium C table at right for its ship log speed increments.</t>
  </si>
  <si>
    <t>Base Speed Rates, Inches</t>
  </si>
  <si>
    <t>Default values for blue boxes &gt;&gt;&gt;&gt;&gt;</t>
  </si>
  <si>
    <t>(in case you change them and forget the numbers)</t>
  </si>
  <si>
    <t>Mean Speed</t>
  </si>
  <si>
    <t>Mean</t>
  </si>
  <si>
    <t>Below are the numbers you enter into the eight speed-boxes on the Ship Log. Listed by scale and speed rating (A, B, C, D, etc.)</t>
  </si>
  <si>
    <t>WARNING
Only change (if you want to) the numbers in the blue boxes. The rest of the speed tables will automatically update. Current speeds shown are the game defaults, but they can be changed to any other value.</t>
  </si>
  <si>
    <t>ONLY CHANGE THE NUMBERS IN THE BLUE BOXES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</si>
</sst>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b/>
      <sz val="11"/>
      <name val="Calibri"/>
      <family val="2"/>
      <scheme val="minor"/>
    </font>
    <font>
      <sz val="11"/>
      <color theme="0" tint="-0.34998626667073579"/>
      <name val="Calibri"/>
      <family val="2"/>
      <scheme val="minor"/>
    </font>
    <font>
      <sz val="11"/>
      <color theme="0" tint="-0.14999847407452621"/>
      <name val="Calibri"/>
      <family val="2"/>
      <scheme val="minor"/>
    </font>
    <font>
      <sz val="24"/>
      <name val="Calibri"/>
      <family val="2"/>
      <scheme val="minor"/>
    </font>
    <font>
      <i/>
      <sz val="11"/>
      <color theme="1"/>
      <name val="Calibri"/>
      <family val="2"/>
      <scheme val="minor"/>
    </font>
    <font>
      <b/>
      <sz val="12"/>
      <name val="Calibri"/>
      <family val="2"/>
      <scheme val="minor"/>
    </font>
    <font>
      <b/>
      <sz val="18"/>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6" tint="-0.249977111117893"/>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s>
  <cellStyleXfs count="1">
    <xf numFmtId="0" fontId="0" fillId="0" borderId="0"/>
  </cellStyleXfs>
  <cellXfs count="44">
    <xf numFmtId="0" fontId="0" fillId="0" borderId="0" xfId="0"/>
    <xf numFmtId="0" fontId="0" fillId="0" borderId="0" xfId="0" applyAlignment="1">
      <alignment horizontal="center"/>
    </xf>
    <xf numFmtId="0" fontId="0" fillId="0" borderId="2" xfId="0" applyBorder="1"/>
    <xf numFmtId="0" fontId="1" fillId="0" borderId="0" xfId="0" applyFont="1"/>
    <xf numFmtId="0" fontId="1" fillId="0" borderId="0" xfId="0" applyFont="1" applyAlignment="1">
      <alignment horizontal="center"/>
    </xf>
    <xf numFmtId="0" fontId="0" fillId="0" borderId="0" xfId="0" applyAlignment="1">
      <alignment vertical="center"/>
    </xf>
    <xf numFmtId="0" fontId="3" fillId="0" borderId="0" xfId="0" applyFont="1"/>
    <xf numFmtId="0" fontId="0" fillId="0" borderId="3" xfId="0" applyBorder="1"/>
    <xf numFmtId="1" fontId="0" fillId="0" borderId="0" xfId="0" applyNumberFormat="1"/>
    <xf numFmtId="0" fontId="5" fillId="0" borderId="0" xfId="0" applyFont="1" applyAlignment="1">
      <alignment horizontal="center"/>
    </xf>
    <xf numFmtId="0" fontId="0" fillId="10" borderId="0" xfId="0" applyFill="1" applyAlignment="1">
      <alignment horizontal="center"/>
    </xf>
    <xf numFmtId="0" fontId="0" fillId="6" borderId="0" xfId="0" applyFill="1" applyAlignment="1">
      <alignment horizontal="center" vertical="center"/>
    </xf>
    <xf numFmtId="0" fontId="2" fillId="0" borderId="0" xfId="0" applyFont="1" applyAlignment="1">
      <alignment vertical="center"/>
    </xf>
    <xf numFmtId="12" fontId="0" fillId="0" borderId="0" xfId="0" applyNumberFormat="1" applyAlignment="1">
      <alignment horizontal="center" vertical="center"/>
    </xf>
    <xf numFmtId="12" fontId="0" fillId="0" borderId="1" xfId="0" applyNumberFormat="1" applyBorder="1" applyAlignment="1">
      <alignment horizontal="center"/>
    </xf>
    <xf numFmtId="12" fontId="0" fillId="0" borderId="3" xfId="0" applyNumberFormat="1" applyBorder="1" applyAlignment="1">
      <alignment horizontal="center"/>
    </xf>
    <xf numFmtId="12" fontId="0" fillId="0" borderId="1" xfId="0" applyNumberFormat="1" applyBorder="1" applyAlignment="1">
      <alignment horizontal="center" vertical="center"/>
    </xf>
    <xf numFmtId="1" fontId="0" fillId="0" borderId="1" xfId="0" applyNumberFormat="1" applyBorder="1" applyAlignment="1">
      <alignment horizontal="center" vertical="center"/>
    </xf>
    <xf numFmtId="1" fontId="0" fillId="0" borderId="1" xfId="0" applyNumberFormat="1" applyBorder="1" applyAlignment="1">
      <alignment horizontal="center"/>
    </xf>
    <xf numFmtId="1" fontId="6" fillId="0" borderId="1" xfId="0" applyNumberFormat="1" applyFont="1" applyBorder="1" applyAlignment="1">
      <alignment horizontal="center" vertical="center"/>
    </xf>
    <xf numFmtId="0" fontId="3" fillId="0" borderId="0" xfId="0" applyFont="1" applyAlignment="1">
      <alignment horizontal="center"/>
    </xf>
    <xf numFmtId="0" fontId="4" fillId="9" borderId="1" xfId="0" applyFont="1" applyFill="1" applyBorder="1" applyAlignment="1">
      <alignment horizontal="center"/>
    </xf>
    <xf numFmtId="12" fontId="1" fillId="9" borderId="1" xfId="0" applyNumberFormat="1" applyFont="1" applyFill="1" applyBorder="1" applyAlignment="1">
      <alignment horizontal="center" vertical="center"/>
    </xf>
    <xf numFmtId="49" fontId="7" fillId="0" borderId="0" xfId="0" applyNumberFormat="1" applyFont="1" applyAlignment="1">
      <alignment vertical="center" wrapText="1"/>
    </xf>
    <xf numFmtId="1" fontId="4" fillId="9" borderId="1" xfId="0" applyNumberFormat="1" applyFont="1" applyFill="1" applyBorder="1" applyAlignment="1">
      <alignment horizontal="center"/>
    </xf>
    <xf numFmtId="1" fontId="1" fillId="9" borderId="1" xfId="0" applyNumberFormat="1" applyFont="1" applyFill="1" applyBorder="1" applyAlignment="1">
      <alignment horizontal="center" vertical="center"/>
    </xf>
    <xf numFmtId="0" fontId="1" fillId="0" borderId="3" xfId="0" applyFont="1" applyBorder="1" applyAlignment="1">
      <alignment horizontal="center"/>
    </xf>
    <xf numFmtId="0" fontId="0" fillId="0" borderId="0" xfId="0" applyAlignment="1">
      <alignment horizontal="center"/>
    </xf>
    <xf numFmtId="0" fontId="1" fillId="12" borderId="0" xfId="0" applyFont="1" applyFill="1" applyAlignment="1">
      <alignment horizontal="center"/>
    </xf>
    <xf numFmtId="0" fontId="1" fillId="0" borderId="0" xfId="0" applyFont="1" applyAlignment="1">
      <alignment horizontal="center"/>
    </xf>
    <xf numFmtId="0" fontId="1" fillId="0" borderId="0" xfId="0" applyFont="1" applyAlignment="1">
      <alignment horizontal="left"/>
    </xf>
    <xf numFmtId="0" fontId="0" fillId="6" borderId="0" xfId="0" applyFill="1" applyAlignment="1">
      <alignment horizontal="center" vertical="center"/>
    </xf>
    <xf numFmtId="0" fontId="0" fillId="4" borderId="0" xfId="0" applyFill="1" applyAlignment="1">
      <alignment horizontal="center" vertical="center"/>
    </xf>
    <xf numFmtId="0" fontId="0" fillId="5" borderId="0" xfId="0" applyFill="1" applyAlignment="1">
      <alignment horizontal="center" vertical="center"/>
    </xf>
    <xf numFmtId="0" fontId="0" fillId="3" borderId="0" xfId="0" applyFill="1" applyAlignment="1">
      <alignment horizontal="center" vertical="center"/>
    </xf>
    <xf numFmtId="0" fontId="2" fillId="7" borderId="0" xfId="0" applyFont="1" applyFill="1" applyAlignment="1">
      <alignment horizontal="center" vertical="center"/>
    </xf>
    <xf numFmtId="0" fontId="2" fillId="11" borderId="0" xfId="0" applyFont="1" applyFill="1" applyAlignment="1">
      <alignment horizontal="center" vertical="center"/>
    </xf>
    <xf numFmtId="0" fontId="2" fillId="8" borderId="0" xfId="0" applyFont="1" applyFill="1" applyAlignment="1">
      <alignment horizontal="center" vertical="center"/>
    </xf>
    <xf numFmtId="0" fontId="0" fillId="0" borderId="0" xfId="0" applyAlignment="1">
      <alignment horizontal="right"/>
    </xf>
    <xf numFmtId="0" fontId="8" fillId="3" borderId="0" xfId="0" applyFont="1" applyFill="1" applyAlignment="1">
      <alignment horizontal="center"/>
    </xf>
    <xf numFmtId="0" fontId="8" fillId="0" borderId="0" xfId="0" applyFont="1" applyAlignment="1">
      <alignment horizontal="right"/>
    </xf>
    <xf numFmtId="49" fontId="9" fillId="0" borderId="0" xfId="0" applyNumberFormat="1" applyFont="1" applyAlignment="1">
      <alignment horizontal="left" vertical="top" wrapText="1"/>
    </xf>
    <xf numFmtId="0" fontId="10" fillId="2" borderId="0" xfId="0" applyFont="1" applyFill="1" applyAlignment="1">
      <alignment horizontal="center" vertical="center" wrapText="1"/>
    </xf>
    <xf numFmtId="0" fontId="3" fillId="13"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1C61D-4861-46AA-B2A7-8EA51A46108E}">
  <dimension ref="A2:AH70"/>
  <sheetViews>
    <sheetView tabSelected="1" workbookViewId="0"/>
  </sheetViews>
  <sheetFormatPr defaultRowHeight="15" x14ac:dyDescent="0.25"/>
  <cols>
    <col min="1" max="1" width="8.28515625" customWidth="1"/>
    <col min="3" max="3" width="8.7109375" customWidth="1"/>
    <col min="4" max="4" width="11.85546875" customWidth="1"/>
    <col min="5" max="6" width="9.42578125" customWidth="1"/>
    <col min="7" max="8" width="10.28515625" customWidth="1"/>
    <col min="9" max="9" width="12.7109375" customWidth="1"/>
    <col min="10" max="10" width="13.7109375" customWidth="1"/>
    <col min="12" max="12" width="12" customWidth="1"/>
    <col min="13" max="13" width="10.5703125" customWidth="1"/>
    <col min="14" max="14" width="2.85546875" customWidth="1"/>
    <col min="17" max="17" width="2.85546875" customWidth="1"/>
    <col min="19" max="19" width="8.28515625" customWidth="1"/>
    <col min="20" max="20" width="3.5703125" customWidth="1"/>
    <col min="23" max="23" width="3.140625" customWidth="1"/>
    <col min="26" max="26" width="3.7109375" customWidth="1"/>
    <col min="31" max="31" width="2.28515625" customWidth="1"/>
    <col min="33" max="33" width="2.42578125" customWidth="1"/>
  </cols>
  <sheetData>
    <row r="2" spans="1:34" x14ac:dyDescent="0.25">
      <c r="C2" s="42" t="s">
        <v>105</v>
      </c>
      <c r="D2" s="42"/>
      <c r="E2" s="42"/>
      <c r="F2" s="42"/>
      <c r="G2" s="42"/>
      <c r="H2" s="42"/>
      <c r="I2" s="42"/>
      <c r="L2" s="29" t="s">
        <v>104</v>
      </c>
      <c r="M2" s="29"/>
      <c r="N2" s="29"/>
      <c r="O2" s="29"/>
      <c r="P2" s="29"/>
      <c r="Q2" s="29"/>
      <c r="R2" s="29"/>
      <c r="S2" s="29"/>
      <c r="T2" s="29"/>
      <c r="U2" s="29"/>
      <c r="V2" s="29"/>
      <c r="W2" s="29"/>
      <c r="X2" s="29"/>
      <c r="Y2" s="29"/>
      <c r="Z2" s="29"/>
      <c r="AA2" s="29"/>
      <c r="AB2" s="29"/>
      <c r="AF2" t="s">
        <v>97</v>
      </c>
    </row>
    <row r="3" spans="1:34" x14ac:dyDescent="0.25">
      <c r="C3" s="42"/>
      <c r="D3" s="42"/>
      <c r="E3" s="42"/>
      <c r="F3" s="42"/>
      <c r="G3" s="42"/>
      <c r="H3" s="42"/>
      <c r="I3" s="42"/>
      <c r="AD3">
        <v>32</v>
      </c>
      <c r="AF3" s="35" t="s">
        <v>6</v>
      </c>
      <c r="AH3" s="12"/>
    </row>
    <row r="4" spans="1:34" ht="15" customHeight="1" x14ac:dyDescent="0.25">
      <c r="C4" s="42"/>
      <c r="D4" s="42"/>
      <c r="E4" s="42"/>
      <c r="F4" s="42"/>
      <c r="G4" s="42"/>
      <c r="H4" s="42"/>
      <c r="I4" s="42"/>
      <c r="K4" s="20" t="s">
        <v>92</v>
      </c>
      <c r="L4" s="26" t="s">
        <v>45</v>
      </c>
      <c r="M4" s="26"/>
      <c r="O4" s="26" t="s">
        <v>46</v>
      </c>
      <c r="P4" s="26"/>
      <c r="R4" s="26" t="s">
        <v>47</v>
      </c>
      <c r="S4" s="26"/>
      <c r="U4" s="26" t="s">
        <v>48</v>
      </c>
      <c r="V4" s="26"/>
      <c r="X4" s="26" t="s">
        <v>49</v>
      </c>
      <c r="Y4" s="26"/>
      <c r="AA4" s="26" t="s">
        <v>50</v>
      </c>
      <c r="AB4" s="26"/>
      <c r="AD4">
        <v>31</v>
      </c>
      <c r="AF4" s="35"/>
      <c r="AH4" s="12"/>
    </row>
    <row r="5" spans="1:34" ht="15" customHeight="1" x14ac:dyDescent="0.25">
      <c r="A5" s="3"/>
      <c r="B5" s="3"/>
      <c r="C5" s="42"/>
      <c r="D5" s="42"/>
      <c r="E5" s="42"/>
      <c r="F5" s="42"/>
      <c r="G5" s="42"/>
      <c r="H5" s="42"/>
      <c r="I5" s="42"/>
      <c r="J5" s="6"/>
      <c r="K5" s="1" t="s">
        <v>26</v>
      </c>
      <c r="L5" s="14">
        <f>MROUND(F23*1, 0.25)</f>
        <v>1.25</v>
      </c>
      <c r="M5" s="14">
        <f>MROUND(F23*0.5, 0.25)</f>
        <v>0.75</v>
      </c>
      <c r="O5" s="14">
        <f>MROUND(F24*1, 0.25)</f>
        <v>2</v>
      </c>
      <c r="P5" s="14">
        <f>MROUND(F24*0.5, 0.25)</f>
        <v>1</v>
      </c>
      <c r="R5" s="14">
        <f>MROUND(F25*1, 0.25)</f>
        <v>3</v>
      </c>
      <c r="S5" s="14">
        <f>MROUND(F25*0.5, 0.25)</f>
        <v>1.5</v>
      </c>
      <c r="U5" s="14">
        <f>MROUND(F26*1, 0.25)</f>
        <v>3.75</v>
      </c>
      <c r="V5" s="14">
        <f>MROUND(F26*0.5, 0.25)</f>
        <v>2</v>
      </c>
      <c r="X5" s="14">
        <f>MROUND(F27*1, 0.25)</f>
        <v>4.75</v>
      </c>
      <c r="Y5" s="14">
        <f>MROUND(F27*0.5, 0.25)</f>
        <v>2.5</v>
      </c>
      <c r="AA5" s="14">
        <f>MROUND(F28*1, 0.25)</f>
        <v>5.5</v>
      </c>
      <c r="AB5" s="14">
        <f>MROUND(F28*0.5, 0.25)</f>
        <v>2.75</v>
      </c>
      <c r="AD5">
        <v>30</v>
      </c>
      <c r="AF5" s="35"/>
      <c r="AH5" s="12"/>
    </row>
    <row r="6" spans="1:34" ht="15" customHeight="1" x14ac:dyDescent="0.25">
      <c r="C6" s="42"/>
      <c r="D6" s="42"/>
      <c r="E6" s="42"/>
      <c r="F6" s="42"/>
      <c r="G6" s="42"/>
      <c r="H6" s="42"/>
      <c r="I6" s="42"/>
      <c r="J6" s="3"/>
      <c r="K6" s="1"/>
      <c r="L6" s="14">
        <f>MROUND(F23*0.875, 0.25)</f>
        <v>1</v>
      </c>
      <c r="M6" s="14">
        <f>MROUND(F23*0.375, 0.25)</f>
        <v>0.5</v>
      </c>
      <c r="O6" s="14">
        <f>MROUND(F24*0.875, 0.25)</f>
        <v>1.75</v>
      </c>
      <c r="P6" s="14">
        <f>MROUND(F24*0.375, 0.25)</f>
        <v>0.75</v>
      </c>
      <c r="R6" s="14">
        <f>MROUND(F25*0.875, 0.25)</f>
        <v>2.75</v>
      </c>
      <c r="S6" s="14">
        <f>MROUND(F25*0.375, 0.25)</f>
        <v>1.25</v>
      </c>
      <c r="U6" s="14">
        <f>MROUND(F26*0.875, 0.25)</f>
        <v>3.25</v>
      </c>
      <c r="V6" s="14">
        <f>MROUND(F26*0.375, 0.25)</f>
        <v>1.5</v>
      </c>
      <c r="X6" s="14">
        <f>MROUND(F27*0.875, 0.25)</f>
        <v>4.25</v>
      </c>
      <c r="Y6" s="14">
        <f>MROUND(F27*0.375, 0.25)</f>
        <v>1.75</v>
      </c>
      <c r="AA6" s="14">
        <f>MROUND(F28*0.875, 0.25)</f>
        <v>4.75</v>
      </c>
      <c r="AB6" s="14">
        <f>MROUND(F28*0.375, 0.25)</f>
        <v>2</v>
      </c>
      <c r="AD6">
        <v>29</v>
      </c>
      <c r="AF6" s="36" t="s">
        <v>7</v>
      </c>
      <c r="AH6" s="12"/>
    </row>
    <row r="7" spans="1:34" ht="15" customHeight="1" x14ac:dyDescent="0.25">
      <c r="A7" s="4"/>
      <c r="B7" s="3"/>
      <c r="C7" s="42"/>
      <c r="D7" s="42"/>
      <c r="E7" s="42"/>
      <c r="F7" s="42"/>
      <c r="G7" s="42"/>
      <c r="H7" s="42"/>
      <c r="I7" s="42"/>
      <c r="J7" s="1"/>
      <c r="K7" s="1"/>
      <c r="L7" s="14">
        <f>MROUND(F23*0.75, 0.25)</f>
        <v>1</v>
      </c>
      <c r="M7" s="14">
        <f>MROUND(F23*0.25, 0.25)</f>
        <v>0.25</v>
      </c>
      <c r="O7" s="14">
        <f>MROUND(F24*0.75, 0.25)</f>
        <v>1.5</v>
      </c>
      <c r="P7" s="14">
        <f>MROUND(F24*0.25, 0.25)</f>
        <v>0.5</v>
      </c>
      <c r="R7" s="14">
        <f>MROUND(F25*0.75, 0.25)</f>
        <v>2.25</v>
      </c>
      <c r="S7" s="14">
        <f>MROUND(F25*0.25, 0.25)</f>
        <v>0.75</v>
      </c>
      <c r="U7" s="14">
        <f>MROUND(F26*0.75, 0.25)</f>
        <v>2.75</v>
      </c>
      <c r="V7" s="14">
        <f>MROUND(F26*0.25, 0.25)</f>
        <v>1</v>
      </c>
      <c r="X7" s="14">
        <f>MROUND(F27*0.75, 0.25)</f>
        <v>3.5</v>
      </c>
      <c r="Y7" s="14">
        <f>MROUND(F27*0.25, 0.25)</f>
        <v>1.25</v>
      </c>
      <c r="AA7" s="14">
        <f>MROUND(F28*0.75, 0.25)</f>
        <v>4.25</v>
      </c>
      <c r="AB7" s="14">
        <f>MROUND(F28*0.25, 0.25)</f>
        <v>1.5</v>
      </c>
      <c r="AD7">
        <v>28</v>
      </c>
      <c r="AF7" s="36"/>
      <c r="AH7" s="12"/>
    </row>
    <row r="8" spans="1:34" ht="15" customHeight="1" x14ac:dyDescent="0.25">
      <c r="A8" s="4"/>
      <c r="B8" s="4"/>
      <c r="C8" s="42"/>
      <c r="D8" s="42"/>
      <c r="E8" s="42"/>
      <c r="F8" s="42"/>
      <c r="G8" s="42"/>
      <c r="H8" s="42"/>
      <c r="I8" s="42"/>
      <c r="J8" s="1"/>
      <c r="K8" s="1"/>
      <c r="L8" s="14">
        <f>MROUND(F23*0.625, 0.25)</f>
        <v>0.75</v>
      </c>
      <c r="M8" s="14">
        <f>MROUND(F23*0.125, 0.25)</f>
        <v>0.25</v>
      </c>
      <c r="O8" s="14">
        <f>MROUND(F24*0.625, 0.25)</f>
        <v>1.25</v>
      </c>
      <c r="P8" s="14">
        <f>MROUND(F24*0.125, 0.25)</f>
        <v>0.25</v>
      </c>
      <c r="R8" s="14">
        <f>MROUND(F25*0.625, 0.25)</f>
        <v>2</v>
      </c>
      <c r="S8" s="14">
        <f>MROUND(F25*0.125, 0.25)</f>
        <v>0.5</v>
      </c>
      <c r="U8" s="14">
        <f>MROUND(F26*0.625, 0.25)</f>
        <v>2.25</v>
      </c>
      <c r="V8" s="14">
        <f>MROUND(F26*0.125, 0.25)</f>
        <v>0.5</v>
      </c>
      <c r="X8" s="14">
        <f>MROUND(F27*0.625, 0.25)</f>
        <v>3</v>
      </c>
      <c r="Y8" s="14">
        <f>MROUND(F27*0.125, 0.25)</f>
        <v>0.5</v>
      </c>
      <c r="AA8" s="14">
        <f>MROUND(F28*0.625, 0.25)</f>
        <v>3.5</v>
      </c>
      <c r="AB8" s="14">
        <f>MROUND(F28*0.125, 0.25)</f>
        <v>0.75</v>
      </c>
      <c r="AD8">
        <v>27</v>
      </c>
      <c r="AF8" s="36"/>
      <c r="AH8" s="12"/>
    </row>
    <row r="9" spans="1:34" ht="15" customHeight="1" x14ac:dyDescent="0.25">
      <c r="A9" s="1"/>
      <c r="C9" s="42"/>
      <c r="D9" s="42"/>
      <c r="E9" s="42"/>
      <c r="F9" s="42"/>
      <c r="G9" s="42"/>
      <c r="H9" s="42"/>
      <c r="I9" s="42"/>
      <c r="J9" s="13"/>
      <c r="K9" s="1"/>
      <c r="L9" s="7"/>
      <c r="M9" s="7"/>
      <c r="N9" s="7"/>
      <c r="O9" s="7"/>
      <c r="P9" s="7"/>
      <c r="Q9" s="7"/>
      <c r="R9" s="7"/>
      <c r="S9" s="7"/>
      <c r="T9" s="7"/>
      <c r="U9" s="7"/>
      <c r="V9" s="7"/>
      <c r="W9" s="7"/>
      <c r="X9" s="7"/>
      <c r="Y9" s="7"/>
      <c r="Z9" s="7"/>
      <c r="AA9" s="7"/>
      <c r="AB9" s="7"/>
      <c r="AD9">
        <v>26</v>
      </c>
      <c r="AF9" s="36"/>
      <c r="AH9" s="12"/>
    </row>
    <row r="10" spans="1:34" ht="15" customHeight="1" x14ac:dyDescent="0.25">
      <c r="A10" s="1"/>
      <c r="C10" s="42"/>
      <c r="D10" s="42"/>
      <c r="E10" s="42"/>
      <c r="F10" s="42"/>
      <c r="G10" s="42"/>
      <c r="H10" s="42"/>
      <c r="I10" s="42"/>
      <c r="J10" s="13"/>
      <c r="K10" s="1"/>
      <c r="L10" s="26" t="s">
        <v>38</v>
      </c>
      <c r="M10" s="26"/>
      <c r="O10" s="26" t="s">
        <v>5</v>
      </c>
      <c r="P10" s="26"/>
      <c r="R10" s="26" t="s">
        <v>11</v>
      </c>
      <c r="S10" s="26"/>
      <c r="U10" s="26" t="s">
        <v>12</v>
      </c>
      <c r="V10" s="26"/>
      <c r="X10" s="26" t="s">
        <v>13</v>
      </c>
      <c r="Y10" s="26"/>
      <c r="AA10" s="26" t="s">
        <v>14</v>
      </c>
      <c r="AB10" s="26"/>
      <c r="AD10">
        <v>25</v>
      </c>
      <c r="AF10" s="36"/>
      <c r="AH10" s="12"/>
    </row>
    <row r="11" spans="1:34" ht="15" customHeight="1" x14ac:dyDescent="0.25">
      <c r="A11" s="1"/>
      <c r="C11" s="42"/>
      <c r="D11" s="42"/>
      <c r="E11" s="42"/>
      <c r="F11" s="42"/>
      <c r="G11" s="42"/>
      <c r="H11" s="42"/>
      <c r="I11" s="42"/>
      <c r="J11" s="13"/>
      <c r="K11" s="1" t="s">
        <v>28</v>
      </c>
      <c r="L11" s="14">
        <f>MROUND(G23*1, 0.25)</f>
        <v>1.75</v>
      </c>
      <c r="M11" s="14">
        <f>MROUND(G23*0.5, 0.25)</f>
        <v>1</v>
      </c>
      <c r="O11" s="14">
        <f>MROUND(G24*1, 0.25)</f>
        <v>2.75</v>
      </c>
      <c r="P11" s="14">
        <f>MROUND(G24*0.5, 0.25)</f>
        <v>1.5</v>
      </c>
      <c r="R11" s="14">
        <f>MROUND(G25*1, 0.25)</f>
        <v>4</v>
      </c>
      <c r="S11" s="14">
        <f>MROUND(G25*0.5, 0.25)</f>
        <v>2</v>
      </c>
      <c r="U11" s="14">
        <f>MROUND(G26*1, 0.25)</f>
        <v>5.25</v>
      </c>
      <c r="V11" s="14">
        <f>MROUND(G26*0.5, 0.25)</f>
        <v>2.75</v>
      </c>
      <c r="X11" s="14">
        <f>MROUND(G27*1, 0.25)</f>
        <v>6.25</v>
      </c>
      <c r="Y11" s="14">
        <f>MROUND(G27*0.5, 0.25)</f>
        <v>3.25</v>
      </c>
      <c r="AA11" s="14">
        <f>MROUND(G28*1, 0.25)</f>
        <v>7.25</v>
      </c>
      <c r="AB11" s="14">
        <f>MROUND(G28*0.5, 0.25)</f>
        <v>3.75</v>
      </c>
      <c r="AD11">
        <v>24</v>
      </c>
      <c r="AF11" s="37" t="s">
        <v>8</v>
      </c>
      <c r="AH11" s="12"/>
    </row>
    <row r="12" spans="1:34" ht="15" customHeight="1" x14ac:dyDescent="0.25">
      <c r="A12" s="1"/>
      <c r="C12" s="23"/>
      <c r="D12" s="23"/>
      <c r="E12" s="23"/>
      <c r="F12" s="23"/>
      <c r="G12" s="23"/>
      <c r="H12" s="23"/>
      <c r="I12" s="23"/>
      <c r="J12" s="13"/>
      <c r="K12" s="1"/>
      <c r="L12" s="14">
        <f>MROUND(G23*0.875, 0.25)</f>
        <v>1.5</v>
      </c>
      <c r="M12" s="14">
        <f>MROUND(G23*0.375, 0.25)</f>
        <v>0.75</v>
      </c>
      <c r="O12" s="14">
        <f>MROUND(G24*0.875, 0.25)</f>
        <v>2.5</v>
      </c>
      <c r="P12" s="14">
        <f>MROUND(G24*0.375, 0.25)</f>
        <v>1</v>
      </c>
      <c r="R12" s="14">
        <f>MROUND(G25*0.875, 0.25)</f>
        <v>3.5</v>
      </c>
      <c r="S12" s="14">
        <f>MROUND(G25*0.375, 0.25)</f>
        <v>1.5</v>
      </c>
      <c r="U12" s="14">
        <f>MROUND(G26*0.875, 0.25)</f>
        <v>4.5</v>
      </c>
      <c r="V12" s="14">
        <f>MROUND(G26*0.375, 0.25)</f>
        <v>2</v>
      </c>
      <c r="X12" s="14">
        <f>MROUND(G27*0.875, 0.25)</f>
        <v>5.5</v>
      </c>
      <c r="Y12" s="14">
        <f>MROUND(G27*0.375, 0.25)</f>
        <v>2.25</v>
      </c>
      <c r="AA12" s="14">
        <f>MROUND(G28*0.875, 0.25)</f>
        <v>6.25</v>
      </c>
      <c r="AB12" s="14">
        <f>MROUND(G28*0.375, 0.25)</f>
        <v>2.75</v>
      </c>
      <c r="AD12">
        <v>23</v>
      </c>
      <c r="AF12" s="37"/>
      <c r="AH12" s="12"/>
    </row>
    <row r="13" spans="1:34" ht="15" customHeight="1" x14ac:dyDescent="0.25">
      <c r="A13" s="1"/>
      <c r="C13" s="41" t="s">
        <v>98</v>
      </c>
      <c r="D13" s="41"/>
      <c r="E13" s="41"/>
      <c r="F13" s="41"/>
      <c r="G13" s="41"/>
      <c r="H13" s="41"/>
      <c r="I13" s="41"/>
      <c r="J13" s="13"/>
      <c r="K13" s="1"/>
      <c r="L13" s="14">
        <f>MROUND(G23*0.75, 0.25)</f>
        <v>1.25</v>
      </c>
      <c r="M13" s="14">
        <f>MROUND(G23*0.25, 0.25)</f>
        <v>0.5</v>
      </c>
      <c r="O13" s="14">
        <f>MROUND(G24*0.75, 0.25)</f>
        <v>2</v>
      </c>
      <c r="P13" s="14">
        <f>MROUND(G24*0.25, 0.25)</f>
        <v>0.75</v>
      </c>
      <c r="R13" s="14">
        <f>MROUND(G25*0.75, 0.25)</f>
        <v>3</v>
      </c>
      <c r="S13" s="14">
        <f>MROUND(G25*0.25, 0.25)</f>
        <v>1</v>
      </c>
      <c r="U13" s="14">
        <f>MROUND(G26*0.75, 0.25)</f>
        <v>4</v>
      </c>
      <c r="V13" s="14">
        <f>MROUND(G26*0.25, 0.25)</f>
        <v>1.25</v>
      </c>
      <c r="X13" s="14">
        <f>MROUND(G27*0.75, 0.25)</f>
        <v>4.75</v>
      </c>
      <c r="Y13" s="14">
        <f>MROUND(G27*0.25, 0.25)</f>
        <v>1.5</v>
      </c>
      <c r="AA13" s="14">
        <f>MROUND(G28*0.75, 0.25)</f>
        <v>5.5</v>
      </c>
      <c r="AB13" s="14">
        <f>MROUND(G28*0.25, 0.25)</f>
        <v>1.75</v>
      </c>
      <c r="AD13">
        <v>22</v>
      </c>
      <c r="AF13" s="37"/>
      <c r="AH13" s="12"/>
    </row>
    <row r="14" spans="1:34" x14ac:dyDescent="0.25">
      <c r="A14" s="1"/>
      <c r="C14" s="41"/>
      <c r="D14" s="41"/>
      <c r="E14" s="41"/>
      <c r="F14" s="41"/>
      <c r="G14" s="41"/>
      <c r="H14" s="41"/>
      <c r="I14" s="41"/>
      <c r="J14" s="13"/>
      <c r="K14" s="1"/>
      <c r="L14" s="14">
        <f>MROUND(G23*0.625, 0.25)</f>
        <v>1</v>
      </c>
      <c r="M14" s="14">
        <f>MROUND(G23*0.125, 0.25)</f>
        <v>0.25</v>
      </c>
      <c r="O14" s="14">
        <f>MROUND(G24*0.625, 0.25)</f>
        <v>1.75</v>
      </c>
      <c r="P14" s="14">
        <f>MROUND(G24*0.125, 0.25)</f>
        <v>0.25</v>
      </c>
      <c r="R14" s="14">
        <f>MROUND(G25*0.625, 0.25)</f>
        <v>2.5</v>
      </c>
      <c r="S14" s="14">
        <f>MROUND(G25*0.125, 0.25)</f>
        <v>0.5</v>
      </c>
      <c r="U14" s="14">
        <f>MROUND(G26*0.625, 0.25)</f>
        <v>3.25</v>
      </c>
      <c r="V14" s="14">
        <f>MROUND(G26*0.125, 0.25)</f>
        <v>0.75</v>
      </c>
      <c r="X14" s="14">
        <f>MROUND(G27*0.625, 0.25)</f>
        <v>4</v>
      </c>
      <c r="Y14" s="14">
        <f>MROUND(G27*0.125, 0.25)</f>
        <v>0.75</v>
      </c>
      <c r="AA14" s="14">
        <f>MROUND(G28*0.625, 0.25)</f>
        <v>4.5</v>
      </c>
      <c r="AB14" s="14">
        <f>MROUND(G28*0.125, 0.25)</f>
        <v>1</v>
      </c>
      <c r="AD14">
        <v>21</v>
      </c>
      <c r="AF14" s="37"/>
      <c r="AH14" s="12"/>
    </row>
    <row r="15" spans="1:34" x14ac:dyDescent="0.25">
      <c r="A15" s="1"/>
      <c r="C15" s="41"/>
      <c r="D15" s="41"/>
      <c r="E15" s="41"/>
      <c r="F15" s="41"/>
      <c r="G15" s="41"/>
      <c r="H15" s="41"/>
      <c r="I15" s="41"/>
      <c r="J15" s="13"/>
      <c r="K15" s="1"/>
      <c r="L15" s="7"/>
      <c r="M15" s="7"/>
      <c r="N15" s="7"/>
      <c r="O15" s="7"/>
      <c r="P15" s="7"/>
      <c r="Q15" s="7"/>
      <c r="R15" s="7"/>
      <c r="S15" s="7"/>
      <c r="T15" s="7"/>
      <c r="U15" s="7"/>
      <c r="V15" s="7"/>
      <c r="W15" s="7"/>
      <c r="X15" s="7"/>
      <c r="Y15" s="7"/>
      <c r="Z15" s="7"/>
      <c r="AA15" s="7"/>
      <c r="AB15" s="7"/>
      <c r="AD15">
        <v>20</v>
      </c>
      <c r="AF15" s="37"/>
      <c r="AH15" s="5"/>
    </row>
    <row r="16" spans="1:34" x14ac:dyDescent="0.25">
      <c r="A16" s="1"/>
      <c r="C16" s="41"/>
      <c r="D16" s="41"/>
      <c r="E16" s="41"/>
      <c r="F16" s="41"/>
      <c r="G16" s="41"/>
      <c r="H16" s="41"/>
      <c r="I16" s="41"/>
      <c r="J16" s="13"/>
      <c r="K16" s="1"/>
      <c r="L16" s="26" t="s">
        <v>39</v>
      </c>
      <c r="M16" s="26"/>
      <c r="O16" s="26" t="s">
        <v>15</v>
      </c>
      <c r="P16" s="26"/>
      <c r="R16" s="26" t="s">
        <v>16</v>
      </c>
      <c r="S16" s="26"/>
      <c r="U16" s="26" t="s">
        <v>17</v>
      </c>
      <c r="V16" s="26"/>
      <c r="X16" s="26" t="s">
        <v>18</v>
      </c>
      <c r="Y16" s="26"/>
      <c r="AA16" s="26" t="s">
        <v>19</v>
      </c>
      <c r="AB16" s="26"/>
      <c r="AD16">
        <v>19</v>
      </c>
      <c r="AF16" s="31" t="s">
        <v>9</v>
      </c>
      <c r="AH16" s="5"/>
    </row>
    <row r="17" spans="1:34" x14ac:dyDescent="0.25">
      <c r="A17" s="1"/>
      <c r="D17" s="1"/>
      <c r="E17" s="9"/>
      <c r="F17" s="13"/>
      <c r="G17" s="13"/>
      <c r="H17" s="13"/>
      <c r="I17" s="13"/>
      <c r="J17" s="13"/>
      <c r="K17" s="1" t="s">
        <v>93</v>
      </c>
      <c r="L17" s="14">
        <f>MROUND(H23*1, 0.25)</f>
        <v>2.5</v>
      </c>
      <c r="M17" s="14">
        <f>MROUND(H23*0.5, 0.25)</f>
        <v>1.25</v>
      </c>
      <c r="O17" s="14">
        <f>MROUND(H24*1, 0.25)</f>
        <v>4.25</v>
      </c>
      <c r="P17" s="14">
        <f>MROUND(H24*0.5, 0.25)</f>
        <v>2.25</v>
      </c>
      <c r="R17" s="14">
        <f>MROUND(H25*1, 0.25)</f>
        <v>6</v>
      </c>
      <c r="S17" s="14">
        <f>MROUND(H25*0.5, 0.25)</f>
        <v>3</v>
      </c>
      <c r="U17" s="14">
        <f>MROUND(H26*1, 0.25)</f>
        <v>7.75</v>
      </c>
      <c r="V17" s="14">
        <f>MROUND(H26*0.5, 0.25)</f>
        <v>4</v>
      </c>
      <c r="X17" s="14">
        <f>MROUND(H27*1, 0.25)</f>
        <v>9.5</v>
      </c>
      <c r="Y17" s="14">
        <f>MROUND(H27*0.5, 0.25)</f>
        <v>4.75</v>
      </c>
      <c r="AA17" s="14">
        <f>MROUND(H28*1, 0.25)</f>
        <v>11</v>
      </c>
      <c r="AB17" s="14">
        <f>MROUND(H28*0.5, 0.25)</f>
        <v>5.5</v>
      </c>
      <c r="AD17">
        <v>18</v>
      </c>
      <c r="AF17" s="31"/>
      <c r="AH17" s="5"/>
    </row>
    <row r="18" spans="1:34" x14ac:dyDescent="0.25">
      <c r="A18" s="3" t="s">
        <v>59</v>
      </c>
      <c r="B18" s="3"/>
      <c r="C18" s="3"/>
      <c r="D18" s="1"/>
      <c r="K18" s="1"/>
      <c r="L18" s="14">
        <f>MROUND(H23*0.875, 0.25)</f>
        <v>2.25</v>
      </c>
      <c r="M18" s="14">
        <f>MROUND(H23*0.375, 0.25)</f>
        <v>1</v>
      </c>
      <c r="O18" s="14">
        <f>MROUND(H24*0.875, 0.25)</f>
        <v>3.75</v>
      </c>
      <c r="P18" s="14">
        <f>MROUND(H24*0.375, 0.25)</f>
        <v>1.5</v>
      </c>
      <c r="R18" s="14">
        <f>MROUND(H25*0.875, 0.25)</f>
        <v>5.25</v>
      </c>
      <c r="S18" s="14">
        <f>MROUND(H25*0.375, 0.25)</f>
        <v>2.25</v>
      </c>
      <c r="U18" s="14">
        <f>MROUND(H26*0.875, 0.25)</f>
        <v>6.75</v>
      </c>
      <c r="V18" s="14">
        <f>MROUND(H26*0.375, 0.25)</f>
        <v>3</v>
      </c>
      <c r="X18" s="14">
        <f>MROUND(H27*0.875, 0.25)</f>
        <v>8.25</v>
      </c>
      <c r="Y18" s="14">
        <f>MROUND(H27*0.375, 0.25)</f>
        <v>3.5</v>
      </c>
      <c r="AA18" s="14">
        <f>MROUND(H28*0.875, 0.25)</f>
        <v>9.75</v>
      </c>
      <c r="AB18" s="14">
        <f>MROUND(H28*0.375, 0.25)</f>
        <v>4.25</v>
      </c>
      <c r="AD18">
        <v>17</v>
      </c>
      <c r="AF18" s="31"/>
      <c r="AH18" s="5"/>
    </row>
    <row r="19" spans="1:34" x14ac:dyDescent="0.25">
      <c r="D19" s="1" t="s">
        <v>102</v>
      </c>
      <c r="E19" s="1"/>
      <c r="F19" s="28" t="s">
        <v>99</v>
      </c>
      <c r="G19" s="28"/>
      <c r="H19" s="28"/>
      <c r="I19" s="28"/>
      <c r="J19" s="28"/>
      <c r="K19" s="1"/>
      <c r="L19" s="14">
        <f>MROUND(H23*0.75, 0.25)</f>
        <v>2</v>
      </c>
      <c r="M19" s="14">
        <f>MROUND(H23*0.25, 0.25)</f>
        <v>0.75</v>
      </c>
      <c r="O19" s="14">
        <f>MROUND(H24*0.75, 0.25)</f>
        <v>3.25</v>
      </c>
      <c r="P19" s="14">
        <f>MROUND(H24*0.25, 0.25)</f>
        <v>1</v>
      </c>
      <c r="R19" s="14">
        <f>MROUND(H25*0.75, 0.25)</f>
        <v>4.5</v>
      </c>
      <c r="S19" s="14">
        <f>MROUND(H25*0.25, 0.25)</f>
        <v>1.5</v>
      </c>
      <c r="U19" s="14">
        <f>MROUND(H26*0.75, 0.25)</f>
        <v>5.75</v>
      </c>
      <c r="V19" s="14">
        <f>MROUND(H26*0.25, 0.25)</f>
        <v>2</v>
      </c>
      <c r="X19" s="14">
        <f>MROUND(H27*0.75, 0.25)</f>
        <v>7.25</v>
      </c>
      <c r="Y19" s="14">
        <f>MROUND(H27*0.25, 0.25)</f>
        <v>2.5</v>
      </c>
      <c r="AA19" s="14">
        <f>MROUND(H28*0.75, 0.25)</f>
        <v>8.25</v>
      </c>
      <c r="AB19" s="14">
        <f>MROUND(H28*0.25, 0.25)</f>
        <v>2.75</v>
      </c>
      <c r="AD19">
        <v>16</v>
      </c>
      <c r="AF19" s="31"/>
      <c r="AH19" s="5"/>
    </row>
    <row r="20" spans="1:34" x14ac:dyDescent="0.25">
      <c r="A20" s="4" t="s">
        <v>25</v>
      </c>
      <c r="B20" s="29" t="s">
        <v>1</v>
      </c>
      <c r="C20" s="29"/>
      <c r="D20" s="1" t="s">
        <v>58</v>
      </c>
      <c r="E20" s="1" t="s">
        <v>36</v>
      </c>
      <c r="F20" s="10" t="s">
        <v>41</v>
      </c>
      <c r="G20" s="10" t="s">
        <v>2</v>
      </c>
      <c r="H20" s="10" t="s">
        <v>3</v>
      </c>
      <c r="I20" s="10" t="s">
        <v>4</v>
      </c>
      <c r="J20" s="10" t="s">
        <v>42</v>
      </c>
      <c r="K20" s="1"/>
      <c r="L20" s="14">
        <f>MROUND(H23*0.625, 0.25)</f>
        <v>1.5</v>
      </c>
      <c r="M20" s="14">
        <f>MROUND(H23*0.125, 0.25)</f>
        <v>0.25</v>
      </c>
      <c r="O20" s="14">
        <f>MROUND(H24*0.625, 0.25)</f>
        <v>2.75</v>
      </c>
      <c r="P20" s="14">
        <f>MROUND(H24*0.125, 0.25)</f>
        <v>0.5</v>
      </c>
      <c r="R20" s="14">
        <f>MROUND(H25*0.625, 0.25)</f>
        <v>3.75</v>
      </c>
      <c r="S20" s="14">
        <f>MROUND(H25*0.125, 0.25)</f>
        <v>0.75</v>
      </c>
      <c r="U20" s="14">
        <f>MROUND(H26*0.625, 0.25)</f>
        <v>4.75</v>
      </c>
      <c r="V20" s="14">
        <f>MROUND(H26*0.125, 0.25)</f>
        <v>1</v>
      </c>
      <c r="X20" s="14">
        <f>MROUND(H27*0.625, 0.25)</f>
        <v>6</v>
      </c>
      <c r="Y20" s="14">
        <f>MROUND(H27*0.125, 0.25)</f>
        <v>1.25</v>
      </c>
      <c r="AA20" s="14">
        <f>MROUND(H28*0.625, 0.25)</f>
        <v>7</v>
      </c>
      <c r="AB20" s="14">
        <f>MROUND(H28*0.125, 0.25)</f>
        <v>1.5</v>
      </c>
      <c r="AD20">
        <v>15</v>
      </c>
      <c r="AF20" s="31"/>
      <c r="AH20" s="5"/>
    </row>
    <row r="21" spans="1:34" x14ac:dyDescent="0.25">
      <c r="A21" s="4"/>
      <c r="B21" s="4"/>
      <c r="C21" s="4"/>
      <c r="D21" s="1"/>
      <c r="E21" s="1"/>
      <c r="F21" s="10">
        <v>6000</v>
      </c>
      <c r="G21" s="10">
        <v>3000</v>
      </c>
      <c r="H21" s="10" t="s">
        <v>43</v>
      </c>
      <c r="I21" s="10" t="s">
        <v>95</v>
      </c>
      <c r="J21" s="10" t="s">
        <v>96</v>
      </c>
      <c r="K21" s="1"/>
      <c r="L21" s="15"/>
      <c r="M21" s="15"/>
      <c r="N21" s="7"/>
      <c r="O21" s="15"/>
      <c r="P21" s="15"/>
      <c r="Q21" s="7"/>
      <c r="R21" s="15"/>
      <c r="S21" s="15"/>
      <c r="T21" s="7"/>
      <c r="U21" s="15"/>
      <c r="V21" s="15"/>
      <c r="W21" s="7"/>
      <c r="X21" s="15"/>
      <c r="Y21" s="15"/>
      <c r="Z21" s="7"/>
      <c r="AA21" s="15"/>
      <c r="AB21" s="15"/>
      <c r="AF21" s="11"/>
      <c r="AH21" s="5"/>
    </row>
    <row r="22" spans="1:34" x14ac:dyDescent="0.25">
      <c r="A22" s="1" t="s">
        <v>28</v>
      </c>
      <c r="B22" s="27" t="s">
        <v>29</v>
      </c>
      <c r="C22" s="27"/>
      <c r="D22" s="1">
        <v>2</v>
      </c>
      <c r="E22" s="9">
        <v>0.12</v>
      </c>
      <c r="F22" s="16">
        <f>MROUND(F25*E22, 0.25)</f>
        <v>0.25</v>
      </c>
      <c r="G22" s="16">
        <f>MROUND(G25*E22, 0.25)</f>
        <v>0.5</v>
      </c>
      <c r="H22" s="16">
        <f>MROUND(H25*E22, 0.25)</f>
        <v>0.75</v>
      </c>
      <c r="I22" s="16">
        <f>MROUND(I25*E22, 0.25)</f>
        <v>1</v>
      </c>
      <c r="J22" s="16">
        <f>MROUND(J25*E22, 0.25)</f>
        <v>1.5</v>
      </c>
      <c r="K22" s="1"/>
      <c r="L22" s="26" t="s">
        <v>40</v>
      </c>
      <c r="M22" s="26"/>
      <c r="O22" s="26" t="s">
        <v>24</v>
      </c>
      <c r="P22" s="26"/>
      <c r="R22" s="26" t="s">
        <v>23</v>
      </c>
      <c r="S22" s="26"/>
      <c r="U22" s="26" t="s">
        <v>22</v>
      </c>
      <c r="V22" s="26"/>
      <c r="X22" s="26" t="s">
        <v>21</v>
      </c>
      <c r="Y22" s="26"/>
      <c r="AA22" s="26" t="s">
        <v>20</v>
      </c>
      <c r="AB22" s="26"/>
      <c r="AD22">
        <v>14</v>
      </c>
      <c r="AF22" s="32" t="s">
        <v>10</v>
      </c>
      <c r="AH22" s="5"/>
    </row>
    <row r="23" spans="1:34" x14ac:dyDescent="0.25">
      <c r="A23" s="1" t="s">
        <v>26</v>
      </c>
      <c r="B23" s="27" t="s">
        <v>30</v>
      </c>
      <c r="C23" s="27"/>
      <c r="D23" s="1">
        <v>7</v>
      </c>
      <c r="E23" s="9">
        <v>0.41</v>
      </c>
      <c r="F23" s="16">
        <f>MROUND(F25*E23, 0.25)</f>
        <v>1.25</v>
      </c>
      <c r="G23" s="16">
        <f>MROUND(G25*E23, 0.25)</f>
        <v>1.75</v>
      </c>
      <c r="H23" s="16">
        <f>MROUND(H25*E23, 0.25)</f>
        <v>2.5</v>
      </c>
      <c r="I23" s="16">
        <f>MROUND(I25*E23, 0.25)</f>
        <v>3.25</v>
      </c>
      <c r="J23" s="16">
        <f>MROUND(J25*E23, 0.25)</f>
        <v>5</v>
      </c>
      <c r="K23" s="1" t="s">
        <v>27</v>
      </c>
      <c r="L23" s="14">
        <f>MROUND(I23*1, 0.25)</f>
        <v>3.25</v>
      </c>
      <c r="M23" s="14">
        <f>MROUND(I23*0.5, 0.25)</f>
        <v>1.75</v>
      </c>
      <c r="O23" s="14">
        <f>MROUND(I24*1, 0.25)</f>
        <v>5.5</v>
      </c>
      <c r="P23" s="14">
        <f>MROUND(I24*0.5, 0.25)</f>
        <v>2.75</v>
      </c>
      <c r="R23" s="14">
        <f>MROUND(I25*1, 0.25)</f>
        <v>8</v>
      </c>
      <c r="S23" s="14">
        <f>MROUND(I25*0.5, 0.25)</f>
        <v>4</v>
      </c>
      <c r="U23" s="14">
        <f>MROUND(I26*1, 0.25)</f>
        <v>10.25</v>
      </c>
      <c r="V23" s="14">
        <f>MROUND(I26*0.5, 0.25)</f>
        <v>5.25</v>
      </c>
      <c r="X23" s="14">
        <f>MROUND(I27*1, 0.25)</f>
        <v>12.75</v>
      </c>
      <c r="Y23" s="14">
        <f>MROUND(I27*0.5, 0.25)</f>
        <v>6.5</v>
      </c>
      <c r="AA23" s="14">
        <f>MROUND(I28*1, 0.25)</f>
        <v>14.5</v>
      </c>
      <c r="AB23" s="14">
        <f>MROUND(I28*0.5, 0.25)</f>
        <v>7.25</v>
      </c>
      <c r="AD23">
        <v>13</v>
      </c>
      <c r="AF23" s="32"/>
      <c r="AH23" s="5"/>
    </row>
    <row r="24" spans="1:34" x14ac:dyDescent="0.25">
      <c r="A24" s="1" t="s">
        <v>10</v>
      </c>
      <c r="B24" s="27" t="s">
        <v>31</v>
      </c>
      <c r="C24" s="27"/>
      <c r="D24" s="1">
        <v>12</v>
      </c>
      <c r="E24" s="9">
        <v>0.7</v>
      </c>
      <c r="F24" s="16">
        <f>MROUND(F25*E24, 0.25)</f>
        <v>2</v>
      </c>
      <c r="G24" s="16">
        <f>MROUND(G25*E24, 0.25)</f>
        <v>2.75</v>
      </c>
      <c r="H24" s="16">
        <f>MROUND(H25*E24, 0.25)</f>
        <v>4.25</v>
      </c>
      <c r="I24" s="16">
        <f>MROUND(I25*E24, 0.25)</f>
        <v>5.5</v>
      </c>
      <c r="J24" s="16">
        <f>MROUND(J25*E24, 0.25)</f>
        <v>8.5</v>
      </c>
      <c r="K24" s="1"/>
      <c r="L24" s="14">
        <f>MROUND(I23*0.875, 0.25)</f>
        <v>2.75</v>
      </c>
      <c r="M24" s="14">
        <f>MROUND(I23*0.375, 0.25)</f>
        <v>1.25</v>
      </c>
      <c r="O24" s="14">
        <f>MROUND(I24*0.875, 0.25)</f>
        <v>4.75</v>
      </c>
      <c r="P24" s="14">
        <f>MROUND(I24*0.375, 0.25)</f>
        <v>2</v>
      </c>
      <c r="R24" s="14">
        <f>MROUND(I25*0.875, 0.25)</f>
        <v>7</v>
      </c>
      <c r="S24" s="14">
        <f>MROUND(I25*0.375, 0.25)</f>
        <v>3</v>
      </c>
      <c r="U24" s="14">
        <f>MROUND(I26*0.875, 0.25)</f>
        <v>9</v>
      </c>
      <c r="V24" s="14">
        <f>MROUND(I26*0.375, 0.25)</f>
        <v>3.75</v>
      </c>
      <c r="X24" s="14">
        <f>MROUND(I27*0.875, 0.25)</f>
        <v>11.25</v>
      </c>
      <c r="Y24" s="14">
        <f>MROUND(I27*0.375, 0.25)</f>
        <v>4.75</v>
      </c>
      <c r="AA24" s="14">
        <f>MROUND(I28*0.875, 0.25)</f>
        <v>12.75</v>
      </c>
      <c r="AB24" s="14">
        <f>MROUND(I28*0.375, 0.25)</f>
        <v>5.5</v>
      </c>
      <c r="AD24">
        <v>12</v>
      </c>
      <c r="AF24" s="32"/>
      <c r="AH24" s="5"/>
    </row>
    <row r="25" spans="1:34" x14ac:dyDescent="0.25">
      <c r="A25" s="1" t="s">
        <v>9</v>
      </c>
      <c r="B25" s="27" t="s">
        <v>32</v>
      </c>
      <c r="C25" s="27"/>
      <c r="D25" s="1">
        <v>17</v>
      </c>
      <c r="E25" s="9">
        <v>1</v>
      </c>
      <c r="F25" s="21">
        <v>3</v>
      </c>
      <c r="G25" s="22">
        <v>4</v>
      </c>
      <c r="H25" s="22">
        <v>6</v>
      </c>
      <c r="I25" s="22">
        <v>8</v>
      </c>
      <c r="J25" s="22">
        <v>12</v>
      </c>
      <c r="K25" s="1"/>
      <c r="L25" s="14">
        <f>MROUND(I23*0.75, 0.25)</f>
        <v>2.5</v>
      </c>
      <c r="M25" s="14">
        <f>MROUND(I23*0.25, 0.25)</f>
        <v>0.75</v>
      </c>
      <c r="O25" s="14">
        <f>MROUND(I24*0.75, 0.25)</f>
        <v>4.25</v>
      </c>
      <c r="P25" s="14">
        <f>MROUND(I24*0.25, 0.25)</f>
        <v>1.5</v>
      </c>
      <c r="R25" s="14">
        <f>MROUND(I25*0.75, 0.25)</f>
        <v>6</v>
      </c>
      <c r="S25" s="14">
        <f>MROUND(I25*0.25, 0.25)</f>
        <v>2</v>
      </c>
      <c r="U25" s="14">
        <f>MROUND(I26*0.75, 0.25)</f>
        <v>7.75</v>
      </c>
      <c r="V25" s="14">
        <f>MROUND(I26*0.25, 0.25)</f>
        <v>2.5</v>
      </c>
      <c r="X25" s="14">
        <f>MROUND(I27*0.75, 0.25)</f>
        <v>9.5</v>
      </c>
      <c r="Y25" s="14">
        <f>MROUND(I27*0.25, 0.25)</f>
        <v>3.25</v>
      </c>
      <c r="AA25" s="14">
        <f>MROUND(I28*0.75, 0.25)</f>
        <v>11</v>
      </c>
      <c r="AB25" s="14">
        <f>MROUND(I28*0.25, 0.25)</f>
        <v>3.75</v>
      </c>
      <c r="AD25">
        <v>11</v>
      </c>
      <c r="AF25" s="32"/>
      <c r="AH25" s="5"/>
    </row>
    <row r="26" spans="1:34" x14ac:dyDescent="0.25">
      <c r="A26" s="1" t="s">
        <v>8</v>
      </c>
      <c r="B26" s="27" t="s">
        <v>33</v>
      </c>
      <c r="C26" s="27"/>
      <c r="D26" s="1">
        <v>22</v>
      </c>
      <c r="E26" s="9">
        <v>1.29</v>
      </c>
      <c r="F26" s="16">
        <f>MROUND(E26*F25, 0.25)</f>
        <v>3.75</v>
      </c>
      <c r="G26" s="16">
        <f>MROUND(E26*G25, 0.25)</f>
        <v>5.25</v>
      </c>
      <c r="H26" s="16">
        <f>MROUND(E26*H25, 0.25)</f>
        <v>7.75</v>
      </c>
      <c r="I26" s="16">
        <f>MROUND(E26*I25, 0.25)</f>
        <v>10.25</v>
      </c>
      <c r="J26" s="16">
        <f>MROUND(E26*J25, 0.25)</f>
        <v>15.5</v>
      </c>
      <c r="K26" s="1"/>
      <c r="L26" s="14">
        <f>MROUND(I23*0.625, 0.25)</f>
        <v>2</v>
      </c>
      <c r="M26" s="14">
        <f>MROUND(I23*0.125, 0.25)</f>
        <v>0.5</v>
      </c>
      <c r="O26" s="14">
        <f>MROUND(I24*0.625, 0.25)</f>
        <v>3.5</v>
      </c>
      <c r="P26" s="14">
        <f>MROUND(I24*0.125, 0.25)</f>
        <v>0.75</v>
      </c>
      <c r="R26" s="14">
        <f>MROUND(I25*0.625, 0.25)</f>
        <v>5</v>
      </c>
      <c r="S26" s="14">
        <f>MROUND(I25*0.125, 0.25)</f>
        <v>1</v>
      </c>
      <c r="U26" s="14">
        <f>MROUND(I26*0.625, 0.25)</f>
        <v>6.5</v>
      </c>
      <c r="V26" s="14">
        <f>MROUND(I26*0.125, 0.25)</f>
        <v>1.25</v>
      </c>
      <c r="X26" s="14">
        <f>MROUND(I27*0.625, 0.25)</f>
        <v>8</v>
      </c>
      <c r="Y26" s="14">
        <f>MROUND(I27*0.125, 0.25)</f>
        <v>1.5</v>
      </c>
      <c r="AA26" s="14">
        <f>MROUND(I28*0.625, 0.25)</f>
        <v>9</v>
      </c>
      <c r="AB26" s="14">
        <f>MROUND(I28*0.125, 0.25)</f>
        <v>1.75</v>
      </c>
      <c r="AD26">
        <v>10</v>
      </c>
      <c r="AF26" s="32"/>
      <c r="AH26" s="5"/>
    </row>
    <row r="27" spans="1:34" x14ac:dyDescent="0.25">
      <c r="A27" s="1" t="s">
        <v>7</v>
      </c>
      <c r="B27" s="27" t="s">
        <v>34</v>
      </c>
      <c r="C27" s="27"/>
      <c r="D27" s="1">
        <v>27</v>
      </c>
      <c r="E27" s="9">
        <v>1.59</v>
      </c>
      <c r="F27" s="16">
        <f>MROUND(E27*F25, 0.25)</f>
        <v>4.75</v>
      </c>
      <c r="G27" s="16">
        <f>MROUND(E27*G25, 0.25)</f>
        <v>6.25</v>
      </c>
      <c r="H27" s="16">
        <f>MROUND(E27*H25, 0.25)</f>
        <v>9.5</v>
      </c>
      <c r="I27" s="16">
        <f>MROUND(E27*I25, 0.25)</f>
        <v>12.75</v>
      </c>
      <c r="J27" s="16">
        <f>MROUND(E27*J25, 0.25)</f>
        <v>19</v>
      </c>
      <c r="K27" s="1"/>
      <c r="L27" s="7"/>
      <c r="M27" s="7"/>
      <c r="N27" s="7"/>
      <c r="O27" s="7"/>
      <c r="P27" s="7"/>
      <c r="Q27" s="7"/>
      <c r="R27" s="7"/>
      <c r="S27" s="7"/>
      <c r="T27" s="7"/>
      <c r="U27" s="7"/>
      <c r="V27" s="7"/>
      <c r="W27" s="7"/>
      <c r="X27" s="7"/>
      <c r="Y27" s="7"/>
      <c r="Z27" s="7"/>
      <c r="AA27" s="7"/>
      <c r="AB27" s="7"/>
      <c r="AD27">
        <v>9</v>
      </c>
      <c r="AF27" s="33" t="s">
        <v>26</v>
      </c>
      <c r="AH27" s="5"/>
    </row>
    <row r="28" spans="1:34" x14ac:dyDescent="0.25">
      <c r="A28" s="1" t="s">
        <v>6</v>
      </c>
      <c r="B28" s="27" t="s">
        <v>35</v>
      </c>
      <c r="C28" s="27"/>
      <c r="D28" s="1">
        <v>31</v>
      </c>
      <c r="E28" s="9">
        <v>1.82</v>
      </c>
      <c r="F28" s="16">
        <f>MROUND(E28*F25, 0.25)</f>
        <v>5.5</v>
      </c>
      <c r="G28" s="16">
        <f>MROUND(E28*G25, 0.25)</f>
        <v>7.25</v>
      </c>
      <c r="H28" s="16">
        <f>MROUND(E28*H25, 0.25)</f>
        <v>11</v>
      </c>
      <c r="I28" s="16">
        <f>MROUND(E28*I25, 0.25)</f>
        <v>14.5</v>
      </c>
      <c r="J28" s="16">
        <f>MROUND(E28*J25, 0.25)</f>
        <v>21.75</v>
      </c>
      <c r="K28" s="1"/>
      <c r="L28" s="26" t="s">
        <v>51</v>
      </c>
      <c r="M28" s="26"/>
      <c r="O28" s="26" t="s">
        <v>52</v>
      </c>
      <c r="P28" s="26"/>
      <c r="R28" s="26" t="s">
        <v>53</v>
      </c>
      <c r="S28" s="26"/>
      <c r="U28" s="26" t="s">
        <v>54</v>
      </c>
      <c r="V28" s="26"/>
      <c r="X28" s="26" t="s">
        <v>55</v>
      </c>
      <c r="Y28" s="26"/>
      <c r="AA28" s="26" t="s">
        <v>56</v>
      </c>
      <c r="AB28" s="26"/>
      <c r="AD28">
        <v>8</v>
      </c>
      <c r="AF28" s="33"/>
      <c r="AH28" s="5"/>
    </row>
    <row r="29" spans="1:34" x14ac:dyDescent="0.25">
      <c r="F29" s="43" t="s">
        <v>106</v>
      </c>
      <c r="G29" s="43"/>
      <c r="H29" s="43"/>
      <c r="I29" s="43"/>
      <c r="J29" s="43"/>
      <c r="K29" s="1" t="s">
        <v>94</v>
      </c>
      <c r="L29" s="14">
        <f>MROUND(J23*1, 0.25)</f>
        <v>5</v>
      </c>
      <c r="M29" s="14">
        <f>MROUND(J23*0.5, 0.25)</f>
        <v>2.5</v>
      </c>
      <c r="O29" s="14">
        <f>MROUND(J24*1, 0.25)</f>
        <v>8.5</v>
      </c>
      <c r="P29" s="14">
        <f>MROUND(J24*0.5, 0.25)</f>
        <v>4.25</v>
      </c>
      <c r="R29" s="14">
        <f>MROUND(J25*1, 0.25)</f>
        <v>12</v>
      </c>
      <c r="S29" s="14">
        <f>MROUND(J25*0.5, 0.25)</f>
        <v>6</v>
      </c>
      <c r="U29" s="14">
        <f>MROUND(J26*1, 0.25)</f>
        <v>15.5</v>
      </c>
      <c r="V29" s="14">
        <f>MROUND(J26*0.5, 0.25)</f>
        <v>7.75</v>
      </c>
      <c r="X29" s="14">
        <f>MROUND(J27*1, 0.25)</f>
        <v>19</v>
      </c>
      <c r="Y29" s="14">
        <f>MROUND(J27*0.5, 0.25)</f>
        <v>9.5</v>
      </c>
      <c r="AA29" s="14">
        <f>MROUND(J28*1, 0.25)</f>
        <v>21.75</v>
      </c>
      <c r="AB29" s="14">
        <f>MROUND(J28*0.5, 0.25)</f>
        <v>11</v>
      </c>
      <c r="AD29">
        <v>7</v>
      </c>
      <c r="AF29" s="33"/>
      <c r="AH29" s="5"/>
    </row>
    <row r="30" spans="1:34" x14ac:dyDescent="0.25">
      <c r="E30" s="38" t="s">
        <v>100</v>
      </c>
      <c r="F30" s="39">
        <v>3</v>
      </c>
      <c r="G30" s="39">
        <v>4</v>
      </c>
      <c r="H30" s="39">
        <v>6</v>
      </c>
      <c r="I30" s="39">
        <v>8</v>
      </c>
      <c r="J30" s="39">
        <v>12</v>
      </c>
      <c r="K30" s="1"/>
      <c r="L30" s="14">
        <f>MROUND(J23*0.875, 0.25)</f>
        <v>4.5</v>
      </c>
      <c r="M30" s="14">
        <f>MROUND(J23*0.375, 0.25)</f>
        <v>2</v>
      </c>
      <c r="O30" s="14">
        <f>MROUND(J24*0.875, 0.25)</f>
        <v>7.5</v>
      </c>
      <c r="P30" s="14">
        <f>MROUND(J24*0.375, 0.25)</f>
        <v>3.25</v>
      </c>
      <c r="R30" s="14">
        <f>MROUND(J25*0.875, 0.25)</f>
        <v>10.5</v>
      </c>
      <c r="S30" s="14">
        <f>MROUND(J25*0.375, 0.25)</f>
        <v>4.5</v>
      </c>
      <c r="U30" s="14">
        <f>MROUND(J26*0.875, 0.25)</f>
        <v>13.5</v>
      </c>
      <c r="V30" s="14">
        <f>MROUND(J26*0.375, 0.25)</f>
        <v>5.75</v>
      </c>
      <c r="X30" s="14">
        <f>MROUND(J27*0.875, 0.25)</f>
        <v>16.75</v>
      </c>
      <c r="Y30" s="14">
        <f>MROUND(J27*0.375, 0.25)</f>
        <v>7.25</v>
      </c>
      <c r="AA30" s="14">
        <f>MROUND(J28*0.875, 0.25)</f>
        <v>19</v>
      </c>
      <c r="AB30" s="14">
        <f>MROUND(J28*0.375, 0.25)</f>
        <v>8.25</v>
      </c>
      <c r="AD30">
        <v>6</v>
      </c>
      <c r="AF30" s="33"/>
      <c r="AH30" s="5"/>
    </row>
    <row r="31" spans="1:34" x14ac:dyDescent="0.25">
      <c r="E31" s="40" t="s">
        <v>101</v>
      </c>
      <c r="F31" s="1"/>
      <c r="G31" s="1"/>
      <c r="H31" s="1"/>
      <c r="I31" s="1"/>
      <c r="J31" s="1"/>
      <c r="K31" s="1"/>
      <c r="L31" s="14">
        <f>MROUND(J23*0.75, 0.25)</f>
        <v>3.75</v>
      </c>
      <c r="M31" s="14">
        <f>MROUND(J23*0.25, 0.25)</f>
        <v>1.25</v>
      </c>
      <c r="O31" s="14">
        <f>MROUND(J24*0.75, 0.25)</f>
        <v>6.5</v>
      </c>
      <c r="P31" s="14">
        <f>MROUND(J24*0.25, 0.25)</f>
        <v>2.25</v>
      </c>
      <c r="R31" s="14">
        <f>MROUND(J25*0.75, 0.25)</f>
        <v>9</v>
      </c>
      <c r="S31" s="14">
        <f>MROUND(J25*0.25, 0.25)</f>
        <v>3</v>
      </c>
      <c r="U31" s="14">
        <f>MROUND(J26*0.75, 0.25)</f>
        <v>11.75</v>
      </c>
      <c r="V31" s="14">
        <f>MROUND(J26*0.25, 0.25)</f>
        <v>4</v>
      </c>
      <c r="X31" s="14">
        <f>MROUND(J27*0.75, 0.25)</f>
        <v>14.25</v>
      </c>
      <c r="Y31" s="14">
        <f>MROUND(J27*0.25, 0.25)</f>
        <v>4.75</v>
      </c>
      <c r="AA31" s="14">
        <f>MROUND(J28*0.75, 0.25)</f>
        <v>16.25</v>
      </c>
      <c r="AB31" s="14">
        <f>MROUND(J28*0.25, 0.25)</f>
        <v>5.5</v>
      </c>
      <c r="AD31">
        <v>5</v>
      </c>
      <c r="AF31" s="33"/>
      <c r="AH31" s="5"/>
    </row>
    <row r="32" spans="1:34" x14ac:dyDescent="0.25">
      <c r="K32" s="1"/>
      <c r="L32" s="14">
        <f>MROUND(J23*0.625, 0.25)</f>
        <v>3.25</v>
      </c>
      <c r="M32" s="14">
        <f>MROUND(J23*0.125, 0.25)</f>
        <v>0.75</v>
      </c>
      <c r="O32" s="14">
        <f>MROUND(J24*0.625, 0.25)</f>
        <v>5.25</v>
      </c>
      <c r="P32" s="14">
        <f>MROUND(J24*0.125, 0.25)</f>
        <v>1</v>
      </c>
      <c r="R32" s="14">
        <f>MROUND(J25*0.625, 0.25)</f>
        <v>7.5</v>
      </c>
      <c r="S32" s="14">
        <f>MROUND(J25*0.125, 0.25)</f>
        <v>1.5</v>
      </c>
      <c r="U32" s="14">
        <f>MROUND(J26*0.625, 0.25)</f>
        <v>9.75</v>
      </c>
      <c r="V32" s="14">
        <f>MROUND(J26*0.125, 0.25)</f>
        <v>2</v>
      </c>
      <c r="X32" s="14">
        <f>MROUND(J27*0.625, 0.25)</f>
        <v>12</v>
      </c>
      <c r="Y32" s="14">
        <f>MROUND(J27*0.125, 0.25)</f>
        <v>2.5</v>
      </c>
      <c r="AA32" s="14">
        <f>MROUND(J28*0.625, 0.25)</f>
        <v>13.5</v>
      </c>
      <c r="AB32" s="14">
        <f>MROUND(J28*0.125, 0.25)</f>
        <v>2.75</v>
      </c>
      <c r="AD32">
        <v>4</v>
      </c>
      <c r="AF32" s="34" t="s">
        <v>28</v>
      </c>
      <c r="AH32" s="5"/>
    </row>
    <row r="33" spans="1:34" x14ac:dyDescent="0.25">
      <c r="AD33">
        <v>3</v>
      </c>
      <c r="AF33" s="34"/>
      <c r="AH33" s="5"/>
    </row>
    <row r="34" spans="1:34" x14ac:dyDescent="0.25">
      <c r="AD34">
        <v>2</v>
      </c>
      <c r="AF34" s="34"/>
      <c r="AH34" s="5"/>
    </row>
    <row r="35" spans="1:34" x14ac:dyDescent="0.25">
      <c r="AD35">
        <v>1</v>
      </c>
      <c r="AF35" s="34"/>
      <c r="AH35" s="5"/>
    </row>
    <row r="36" spans="1:34" ht="15.75" thickBo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34" ht="15.75" thickTop="1" x14ac:dyDescent="0.25"/>
    <row r="38" spans="1:34" x14ac:dyDescent="0.25">
      <c r="L38" s="26" t="s">
        <v>62</v>
      </c>
      <c r="M38" s="26"/>
      <c r="O38" s="26" t="s">
        <v>63</v>
      </c>
      <c r="P38" s="26"/>
      <c r="R38" s="26" t="s">
        <v>64</v>
      </c>
      <c r="S38" s="26"/>
      <c r="U38" s="26" t="s">
        <v>65</v>
      </c>
      <c r="V38" s="26"/>
      <c r="X38" s="26" t="s">
        <v>66</v>
      </c>
      <c r="Y38" s="26"/>
      <c r="AA38" s="26" t="s">
        <v>67</v>
      </c>
      <c r="AB38" s="26"/>
    </row>
    <row r="39" spans="1:34" x14ac:dyDescent="0.25">
      <c r="L39" s="18">
        <f>F50*1</f>
        <v>30.749999999999996</v>
      </c>
      <c r="M39" s="18">
        <f>F50*0.5</f>
        <v>15.374999999999998</v>
      </c>
      <c r="N39" s="8"/>
      <c r="O39" s="18">
        <f>F51*1</f>
        <v>52.5</v>
      </c>
      <c r="P39" s="18">
        <f>F51*0.5</f>
        <v>26.25</v>
      </c>
      <c r="Q39" s="8"/>
      <c r="R39" s="18">
        <f>F52*1</f>
        <v>75</v>
      </c>
      <c r="S39" s="18">
        <f>F52*0.5</f>
        <v>37.5</v>
      </c>
      <c r="T39" s="8"/>
      <c r="U39" s="18">
        <f>F53*1</f>
        <v>96.75</v>
      </c>
      <c r="V39" s="18">
        <f>F53*0.5</f>
        <v>48.375</v>
      </c>
      <c r="W39" s="8"/>
      <c r="X39" s="18">
        <f>F54*1</f>
        <v>119.25</v>
      </c>
      <c r="Y39" s="18">
        <f>F54*0.5</f>
        <v>59.625</v>
      </c>
      <c r="Z39" s="8"/>
      <c r="AA39" s="18">
        <f>F55*1</f>
        <v>136.5</v>
      </c>
      <c r="AB39" s="18">
        <f>F55*0.5</f>
        <v>68.25</v>
      </c>
    </row>
    <row r="40" spans="1:34" x14ac:dyDescent="0.25">
      <c r="L40" s="18">
        <f>F50*0.875</f>
        <v>26.906249999999996</v>
      </c>
      <c r="M40" s="18">
        <f>F50*0.375</f>
        <v>11.531249999999998</v>
      </c>
      <c r="N40" s="8"/>
      <c r="O40" s="18">
        <f>F51*0.875</f>
        <v>45.9375</v>
      </c>
      <c r="P40" s="18">
        <f>F51*0.375</f>
        <v>19.6875</v>
      </c>
      <c r="Q40" s="8"/>
      <c r="R40" s="18">
        <f>F52*0.875</f>
        <v>65.625</v>
      </c>
      <c r="S40" s="18">
        <f>F52*0.375</f>
        <v>28.125</v>
      </c>
      <c r="T40" s="8"/>
      <c r="U40" s="18">
        <f>F53*0.875</f>
        <v>84.65625</v>
      </c>
      <c r="V40" s="18">
        <f>F53*0.375</f>
        <v>36.28125</v>
      </c>
      <c r="W40" s="8"/>
      <c r="X40" s="18">
        <f>F54*0.875</f>
        <v>104.34375</v>
      </c>
      <c r="Y40" s="18">
        <f>F54*0.375</f>
        <v>44.71875</v>
      </c>
      <c r="Z40" s="8"/>
      <c r="AA40" s="18">
        <f>F55*0.875</f>
        <v>119.4375</v>
      </c>
      <c r="AB40" s="18">
        <f>F55*0.375</f>
        <v>51.1875</v>
      </c>
    </row>
    <row r="41" spans="1:34" x14ac:dyDescent="0.25">
      <c r="L41" s="18">
        <f>F50*0.75</f>
        <v>23.062499999999996</v>
      </c>
      <c r="M41" s="18">
        <f>F50*0.25</f>
        <v>7.6874999999999991</v>
      </c>
      <c r="N41" s="8"/>
      <c r="O41" s="18">
        <f>F51*0.75</f>
        <v>39.375</v>
      </c>
      <c r="P41" s="18">
        <f>F51*0.25</f>
        <v>13.125</v>
      </c>
      <c r="Q41" s="8"/>
      <c r="R41" s="18">
        <f>F52*0.75</f>
        <v>56.25</v>
      </c>
      <c r="S41" s="18">
        <f>F52*0.25</f>
        <v>18.75</v>
      </c>
      <c r="T41" s="8"/>
      <c r="U41" s="18">
        <f>F53*0.75</f>
        <v>72.5625</v>
      </c>
      <c r="V41" s="18">
        <f>F53*0.25</f>
        <v>24.1875</v>
      </c>
      <c r="W41" s="8"/>
      <c r="X41" s="18">
        <f>F54*0.75</f>
        <v>89.4375</v>
      </c>
      <c r="Y41" s="18">
        <f>F54*0.25</f>
        <v>29.8125</v>
      </c>
      <c r="Z41" s="8"/>
      <c r="AA41" s="18">
        <f>F55*0.75</f>
        <v>102.375</v>
      </c>
      <c r="AB41" s="18">
        <f>F55*0.25</f>
        <v>34.125</v>
      </c>
    </row>
    <row r="42" spans="1:34" x14ac:dyDescent="0.25">
      <c r="L42" s="18">
        <f>F50*0.625</f>
        <v>19.218749999999996</v>
      </c>
      <c r="M42" s="18">
        <f>F50*0.125</f>
        <v>3.8437499999999996</v>
      </c>
      <c r="N42" s="8"/>
      <c r="O42" s="18">
        <f>F51*0.625</f>
        <v>32.8125</v>
      </c>
      <c r="P42" s="18">
        <f>F51*0.125</f>
        <v>6.5625</v>
      </c>
      <c r="Q42" s="8"/>
      <c r="R42" s="18">
        <f>F52*0.625</f>
        <v>46.875</v>
      </c>
      <c r="S42" s="18">
        <f>F52*0.125</f>
        <v>9.375</v>
      </c>
      <c r="T42" s="8"/>
      <c r="U42" s="18">
        <f>F53*0.625</f>
        <v>60.46875</v>
      </c>
      <c r="V42" s="18">
        <f>F53*0.125</f>
        <v>12.09375</v>
      </c>
      <c r="W42" s="8"/>
      <c r="X42" s="18">
        <f>F54*0.625</f>
        <v>74.53125</v>
      </c>
      <c r="Y42" s="18">
        <f>F54*0.125</f>
        <v>14.90625</v>
      </c>
      <c r="Z42" s="8"/>
      <c r="AA42" s="18">
        <f>F55*0.625</f>
        <v>85.3125</v>
      </c>
      <c r="AB42" s="18">
        <f>F55*0.125</f>
        <v>17.0625</v>
      </c>
    </row>
    <row r="45" spans="1:34" x14ac:dyDescent="0.25">
      <c r="A45" s="30" t="s">
        <v>57</v>
      </c>
      <c r="B45" s="30"/>
      <c r="C45" s="30"/>
      <c r="D45" s="1" t="s">
        <v>103</v>
      </c>
      <c r="G45" s="6"/>
      <c r="H45" s="6"/>
      <c r="I45" s="6"/>
      <c r="J45" s="6"/>
      <c r="L45" s="26" t="s">
        <v>68</v>
      </c>
      <c r="M45" s="26"/>
      <c r="O45" s="26" t="s">
        <v>69</v>
      </c>
      <c r="P45" s="26"/>
      <c r="R45" s="26" t="s">
        <v>70</v>
      </c>
      <c r="S45" s="26"/>
      <c r="U45" s="26" t="s">
        <v>71</v>
      </c>
      <c r="V45" s="26"/>
      <c r="X45" s="26" t="s">
        <v>72</v>
      </c>
      <c r="Y45" s="26"/>
      <c r="AA45" s="26" t="s">
        <v>73</v>
      </c>
      <c r="AB45" s="26"/>
    </row>
    <row r="46" spans="1:34" x14ac:dyDescent="0.25">
      <c r="D46" s="1" t="s">
        <v>0</v>
      </c>
      <c r="E46" s="1"/>
      <c r="F46" s="28" t="s">
        <v>37</v>
      </c>
      <c r="G46" s="28"/>
      <c r="H46" s="28"/>
      <c r="I46" s="28"/>
      <c r="J46" s="28"/>
      <c r="L46" s="18">
        <f>G50*1</f>
        <v>41</v>
      </c>
      <c r="M46" s="18">
        <f>G50*0.5</f>
        <v>20.5</v>
      </c>
      <c r="N46" s="8"/>
      <c r="O46" s="18">
        <f>G51*1</f>
        <v>70</v>
      </c>
      <c r="P46" s="18">
        <f>G51*0.5</f>
        <v>35</v>
      </c>
      <c r="Q46" s="8"/>
      <c r="R46" s="18">
        <f>G52*1</f>
        <v>100</v>
      </c>
      <c r="S46" s="18">
        <f>G52*0.5</f>
        <v>50</v>
      </c>
      <c r="T46" s="8"/>
      <c r="U46" s="18">
        <f>G53*1</f>
        <v>129</v>
      </c>
      <c r="V46" s="18">
        <f>G53*0.5</f>
        <v>64.5</v>
      </c>
      <c r="W46" s="8"/>
      <c r="X46" s="18">
        <f>G54*1</f>
        <v>159</v>
      </c>
      <c r="Y46" s="18">
        <f>G54*0.5</f>
        <v>79.5</v>
      </c>
      <c r="Z46" s="8"/>
      <c r="AA46" s="18">
        <f>G55*1</f>
        <v>182</v>
      </c>
      <c r="AB46" s="18">
        <f>G55*0.5</f>
        <v>91</v>
      </c>
    </row>
    <row r="47" spans="1:34" x14ac:dyDescent="0.25">
      <c r="A47" s="4" t="s">
        <v>25</v>
      </c>
      <c r="B47" s="29" t="s">
        <v>1</v>
      </c>
      <c r="C47" s="29"/>
      <c r="D47" s="1" t="s">
        <v>58</v>
      </c>
      <c r="E47" s="1" t="s">
        <v>36</v>
      </c>
      <c r="F47" s="10" t="s">
        <v>41</v>
      </c>
      <c r="G47" s="10" t="s">
        <v>2</v>
      </c>
      <c r="H47" s="10" t="s">
        <v>3</v>
      </c>
      <c r="I47" s="10" t="s">
        <v>4</v>
      </c>
      <c r="J47" s="10" t="s">
        <v>42</v>
      </c>
      <c r="L47" s="18">
        <f>G50*0.875</f>
        <v>35.875</v>
      </c>
      <c r="M47" s="18">
        <f>G50*0.375</f>
        <v>15.375</v>
      </c>
      <c r="N47" s="8"/>
      <c r="O47" s="18">
        <f>G51*0.875</f>
        <v>61.25</v>
      </c>
      <c r="P47" s="18">
        <f>G51*0.375</f>
        <v>26.25</v>
      </c>
      <c r="Q47" s="8"/>
      <c r="R47" s="18">
        <f>G52*0.875</f>
        <v>87.5</v>
      </c>
      <c r="S47" s="18">
        <f>G52*0.375</f>
        <v>37.5</v>
      </c>
      <c r="T47" s="8"/>
      <c r="U47" s="18">
        <f>G53*0.875</f>
        <v>112.875</v>
      </c>
      <c r="V47" s="18">
        <f>G53*0.375</f>
        <v>48.375</v>
      </c>
      <c r="W47" s="8"/>
      <c r="X47" s="18">
        <f>G54*0.875</f>
        <v>139.125</v>
      </c>
      <c r="Y47" s="18">
        <f>G54*0.375</f>
        <v>59.625</v>
      </c>
      <c r="Z47" s="8"/>
      <c r="AA47" s="18">
        <f>G55*0.875</f>
        <v>159.25</v>
      </c>
      <c r="AB47" s="18">
        <f>G55*0.375</f>
        <v>68.25</v>
      </c>
    </row>
    <row r="48" spans="1:34" x14ac:dyDescent="0.25">
      <c r="A48" s="4"/>
      <c r="B48" s="4"/>
      <c r="C48" s="4"/>
      <c r="D48" s="1"/>
      <c r="E48" s="1"/>
      <c r="F48" s="10">
        <v>6000</v>
      </c>
      <c r="G48" s="10">
        <v>3000</v>
      </c>
      <c r="H48" s="10" t="s">
        <v>43</v>
      </c>
      <c r="I48" s="10">
        <v>1500</v>
      </c>
      <c r="J48" s="10" t="s">
        <v>44</v>
      </c>
      <c r="L48" s="18">
        <f>G50*0.75</f>
        <v>30.75</v>
      </c>
      <c r="M48" s="18">
        <f>G50*0.25</f>
        <v>10.25</v>
      </c>
      <c r="N48" s="8"/>
      <c r="O48" s="18">
        <f>G51*0.75</f>
        <v>52.5</v>
      </c>
      <c r="P48" s="18">
        <f>G51*0.25</f>
        <v>17.5</v>
      </c>
      <c r="Q48" s="8"/>
      <c r="R48" s="18">
        <f>G52*0.75</f>
        <v>75</v>
      </c>
      <c r="S48" s="18">
        <f>G52*0.25</f>
        <v>25</v>
      </c>
      <c r="T48" s="8"/>
      <c r="U48" s="18">
        <f>G53*0.75</f>
        <v>96.75</v>
      </c>
      <c r="V48" s="18">
        <f>G53*0.25</f>
        <v>32.25</v>
      </c>
      <c r="W48" s="8"/>
      <c r="X48" s="18">
        <f>G54*0.75</f>
        <v>119.25</v>
      </c>
      <c r="Y48" s="18">
        <f>G54*0.25</f>
        <v>39.75</v>
      </c>
      <c r="Z48" s="8"/>
      <c r="AA48" s="18">
        <f>G55*0.75</f>
        <v>136.5</v>
      </c>
      <c r="AB48" s="18">
        <f>G55*0.25</f>
        <v>45.5</v>
      </c>
    </row>
    <row r="49" spans="1:28" x14ac:dyDescent="0.25">
      <c r="A49" s="1" t="s">
        <v>28</v>
      </c>
      <c r="B49" s="27" t="s">
        <v>29</v>
      </c>
      <c r="C49" s="27"/>
      <c r="D49" s="1">
        <v>2</v>
      </c>
      <c r="E49" s="9">
        <v>0.12</v>
      </c>
      <c r="F49" s="19">
        <f>F52*E49</f>
        <v>9</v>
      </c>
      <c r="G49" s="19">
        <f>G52*E49</f>
        <v>12</v>
      </c>
      <c r="H49" s="19">
        <f>H52*E49</f>
        <v>18</v>
      </c>
      <c r="I49" s="19">
        <f>I52*E49</f>
        <v>2.4</v>
      </c>
      <c r="J49" s="19">
        <f>J52*E49</f>
        <v>3.5999999999999996</v>
      </c>
      <c r="L49" s="18">
        <f>G50*0.625</f>
        <v>25.625</v>
      </c>
      <c r="M49" s="18">
        <f>G50*0.125</f>
        <v>5.125</v>
      </c>
      <c r="N49" s="8"/>
      <c r="O49" s="18">
        <f>G51*0.625</f>
        <v>43.75</v>
      </c>
      <c r="P49" s="18">
        <f>G51*0.125</f>
        <v>8.75</v>
      </c>
      <c r="Q49" s="8"/>
      <c r="R49" s="18">
        <f>G52*0.625</f>
        <v>62.5</v>
      </c>
      <c r="S49" s="18">
        <f>G52*0.125</f>
        <v>12.5</v>
      </c>
      <c r="T49" s="8"/>
      <c r="U49" s="18">
        <f>G53*0.625</f>
        <v>80.625</v>
      </c>
      <c r="V49" s="18">
        <f>G53*0.125</f>
        <v>16.125</v>
      </c>
      <c r="W49" s="8"/>
      <c r="X49" s="18">
        <f>G54*0.625</f>
        <v>99.375</v>
      </c>
      <c r="Y49" s="18">
        <f>G54*0.125</f>
        <v>19.875</v>
      </c>
      <c r="Z49" s="8"/>
      <c r="AA49" s="18">
        <f>G55*0.625</f>
        <v>113.75</v>
      </c>
      <c r="AB49" s="18">
        <f>G55*0.125</f>
        <v>22.75</v>
      </c>
    </row>
    <row r="50" spans="1:28" x14ac:dyDescent="0.25">
      <c r="A50" s="1" t="s">
        <v>26</v>
      </c>
      <c r="B50" s="27" t="s">
        <v>30</v>
      </c>
      <c r="C50" s="27"/>
      <c r="D50" s="1">
        <v>7</v>
      </c>
      <c r="E50" s="9">
        <v>0.41</v>
      </c>
      <c r="F50" s="17">
        <f>F52*E50</f>
        <v>30.749999999999996</v>
      </c>
      <c r="G50" s="17">
        <f>G52*E50</f>
        <v>41</v>
      </c>
      <c r="H50" s="17">
        <f>H52*E50</f>
        <v>61.499999999999993</v>
      </c>
      <c r="I50" s="17">
        <f>I52*E50</f>
        <v>8.1999999999999993</v>
      </c>
      <c r="J50" s="17">
        <f>J52*E50</f>
        <v>12.299999999999999</v>
      </c>
    </row>
    <row r="51" spans="1:28" x14ac:dyDescent="0.25">
      <c r="A51" s="1" t="s">
        <v>10</v>
      </c>
      <c r="B51" s="27" t="s">
        <v>31</v>
      </c>
      <c r="C51" s="27"/>
      <c r="D51" s="1">
        <v>12</v>
      </c>
      <c r="E51" s="9">
        <v>0.7</v>
      </c>
      <c r="F51" s="17">
        <f>F52*E51</f>
        <v>52.5</v>
      </c>
      <c r="G51" s="17">
        <f>G52*E51</f>
        <v>70</v>
      </c>
      <c r="H51" s="17">
        <f>H52*E51</f>
        <v>105</v>
      </c>
      <c r="I51" s="17">
        <f>I52*E51</f>
        <v>14</v>
      </c>
      <c r="J51" s="17">
        <f>J52*E51</f>
        <v>21</v>
      </c>
    </row>
    <row r="52" spans="1:28" x14ac:dyDescent="0.25">
      <c r="A52" s="1" t="s">
        <v>9</v>
      </c>
      <c r="B52" s="27" t="s">
        <v>32</v>
      </c>
      <c r="C52" s="27"/>
      <c r="D52" s="1">
        <v>17</v>
      </c>
      <c r="E52" s="9">
        <v>1</v>
      </c>
      <c r="F52" s="24">
        <v>75</v>
      </c>
      <c r="G52" s="25">
        <v>100</v>
      </c>
      <c r="H52" s="25">
        <v>150</v>
      </c>
      <c r="I52" s="25">
        <v>20</v>
      </c>
      <c r="J52" s="25">
        <v>30</v>
      </c>
      <c r="L52" s="26" t="s">
        <v>74</v>
      </c>
      <c r="M52" s="26"/>
      <c r="O52" s="26" t="s">
        <v>75</v>
      </c>
      <c r="P52" s="26"/>
      <c r="R52" s="26" t="s">
        <v>76</v>
      </c>
      <c r="S52" s="26"/>
      <c r="U52" s="26" t="s">
        <v>77</v>
      </c>
      <c r="V52" s="26"/>
      <c r="X52" s="26" t="s">
        <v>78</v>
      </c>
      <c r="Y52" s="26"/>
      <c r="AA52" s="26" t="s">
        <v>79</v>
      </c>
      <c r="AB52" s="26"/>
    </row>
    <row r="53" spans="1:28" x14ac:dyDescent="0.25">
      <c r="A53" s="1" t="s">
        <v>8</v>
      </c>
      <c r="B53" s="27" t="s">
        <v>33</v>
      </c>
      <c r="C53" s="27"/>
      <c r="D53" s="1">
        <v>22</v>
      </c>
      <c r="E53" s="9">
        <v>1.29</v>
      </c>
      <c r="F53" s="17">
        <f>F52*E53</f>
        <v>96.75</v>
      </c>
      <c r="G53" s="17">
        <f>G52*E53</f>
        <v>129</v>
      </c>
      <c r="H53" s="17">
        <f>H52*E53</f>
        <v>193.5</v>
      </c>
      <c r="I53" s="17">
        <f>I52*E53</f>
        <v>25.8</v>
      </c>
      <c r="J53" s="17">
        <f>J52*E53</f>
        <v>38.700000000000003</v>
      </c>
      <c r="L53" s="18">
        <f>H50*1</f>
        <v>61.499999999999993</v>
      </c>
      <c r="M53" s="18">
        <f>H50*0.5</f>
        <v>30.749999999999996</v>
      </c>
      <c r="N53" s="8"/>
      <c r="O53" s="18">
        <f>H51*1</f>
        <v>105</v>
      </c>
      <c r="P53" s="18">
        <f>H51*0.5</f>
        <v>52.5</v>
      </c>
      <c r="Q53" s="8"/>
      <c r="R53" s="18">
        <f>H52*1</f>
        <v>150</v>
      </c>
      <c r="S53" s="18">
        <f>H52*0.5</f>
        <v>75</v>
      </c>
      <c r="T53" s="8"/>
      <c r="U53" s="18">
        <f>H53*1</f>
        <v>193.5</v>
      </c>
      <c r="V53" s="18">
        <f>H53*0.5</f>
        <v>96.75</v>
      </c>
      <c r="W53" s="8"/>
      <c r="X53" s="18">
        <f>H54*1</f>
        <v>238.5</v>
      </c>
      <c r="Y53" s="18">
        <f>H54*0.5</f>
        <v>119.25</v>
      </c>
      <c r="Z53" s="8"/>
      <c r="AA53" s="18">
        <f>H55*1</f>
        <v>273</v>
      </c>
      <c r="AB53" s="18">
        <f>H55*0.5</f>
        <v>136.5</v>
      </c>
    </row>
    <row r="54" spans="1:28" x14ac:dyDescent="0.25">
      <c r="A54" s="1" t="s">
        <v>7</v>
      </c>
      <c r="B54" s="27" t="s">
        <v>34</v>
      </c>
      <c r="C54" s="27"/>
      <c r="D54" s="1">
        <v>27</v>
      </c>
      <c r="E54" s="9">
        <v>1.59</v>
      </c>
      <c r="F54" s="17">
        <f>F52*E54</f>
        <v>119.25</v>
      </c>
      <c r="G54" s="17">
        <f>G52*E54</f>
        <v>159</v>
      </c>
      <c r="H54" s="17">
        <f>H52*E54</f>
        <v>238.5</v>
      </c>
      <c r="I54" s="17">
        <f>I52*E54</f>
        <v>31.8</v>
      </c>
      <c r="J54" s="17">
        <f>J52*E54</f>
        <v>47.7</v>
      </c>
      <c r="L54" s="18">
        <f>H50*0.875</f>
        <v>53.812499999999993</v>
      </c>
      <c r="M54" s="18">
        <f>H50*0.375</f>
        <v>23.062499999999996</v>
      </c>
      <c r="N54" s="8"/>
      <c r="O54" s="18">
        <f>H51*0.875</f>
        <v>91.875</v>
      </c>
      <c r="P54" s="18">
        <f>H51*0.375</f>
        <v>39.375</v>
      </c>
      <c r="Q54" s="8"/>
      <c r="R54" s="18">
        <f>H52*0.875</f>
        <v>131.25</v>
      </c>
      <c r="S54" s="18">
        <f>H52*0.375</f>
        <v>56.25</v>
      </c>
      <c r="T54" s="8"/>
      <c r="U54" s="18">
        <f>H53*0.875</f>
        <v>169.3125</v>
      </c>
      <c r="V54" s="18">
        <f>H53*0.375</f>
        <v>72.5625</v>
      </c>
      <c r="W54" s="8"/>
      <c r="X54" s="18">
        <f>H54*0.875</f>
        <v>208.6875</v>
      </c>
      <c r="Y54" s="18">
        <f>H54*0.375</f>
        <v>89.4375</v>
      </c>
      <c r="Z54" s="8"/>
      <c r="AA54" s="18">
        <f>H55*0.875</f>
        <v>238.875</v>
      </c>
      <c r="AB54" s="18">
        <f>H55*0.375</f>
        <v>102.375</v>
      </c>
    </row>
    <row r="55" spans="1:28" x14ac:dyDescent="0.25">
      <c r="A55" s="1" t="s">
        <v>6</v>
      </c>
      <c r="B55" s="27" t="s">
        <v>35</v>
      </c>
      <c r="C55" s="27"/>
      <c r="D55" s="1">
        <v>31</v>
      </c>
      <c r="E55" s="9">
        <v>1.82</v>
      </c>
      <c r="F55" s="17">
        <f>F52*E55</f>
        <v>136.5</v>
      </c>
      <c r="G55" s="17">
        <f>G52*E55</f>
        <v>182</v>
      </c>
      <c r="H55" s="17">
        <f>H52*E55</f>
        <v>273</v>
      </c>
      <c r="I55" s="17">
        <f>I52*E55</f>
        <v>36.4</v>
      </c>
      <c r="J55" s="17">
        <f>J52*E55</f>
        <v>54.6</v>
      </c>
      <c r="L55" s="18">
        <f>H50*0.75</f>
        <v>46.124999999999993</v>
      </c>
      <c r="M55" s="18">
        <f>H50*0.25</f>
        <v>15.374999999999998</v>
      </c>
      <c r="N55" s="8"/>
      <c r="O55" s="18">
        <f>H51*0.75</f>
        <v>78.75</v>
      </c>
      <c r="P55" s="18">
        <f>H51*0.25</f>
        <v>26.25</v>
      </c>
      <c r="Q55" s="8"/>
      <c r="R55" s="18">
        <f>H52*0.75</f>
        <v>112.5</v>
      </c>
      <c r="S55" s="18">
        <f>H52*0.25</f>
        <v>37.5</v>
      </c>
      <c r="T55" s="8"/>
      <c r="U55" s="18">
        <f>H53*0.75</f>
        <v>145.125</v>
      </c>
      <c r="V55" s="18">
        <f>H53*0.25</f>
        <v>48.375</v>
      </c>
      <c r="W55" s="8"/>
      <c r="X55" s="18">
        <f>H54*0.75</f>
        <v>178.875</v>
      </c>
      <c r="Y55" s="18">
        <f>H54*0.25</f>
        <v>59.625</v>
      </c>
      <c r="Z55" s="8"/>
      <c r="AA55" s="18">
        <f>H55*0.75</f>
        <v>204.75</v>
      </c>
      <c r="AB55" s="18">
        <f>H55*0.25</f>
        <v>68.25</v>
      </c>
    </row>
    <row r="56" spans="1:28" x14ac:dyDescent="0.25">
      <c r="F56" s="4" t="s">
        <v>61</v>
      </c>
      <c r="G56" s="4" t="s">
        <v>61</v>
      </c>
      <c r="H56" s="4" t="s">
        <v>61</v>
      </c>
      <c r="I56" s="4" t="s">
        <v>60</v>
      </c>
      <c r="J56" s="4" t="s">
        <v>60</v>
      </c>
      <c r="L56" s="18">
        <f>H50*0.625</f>
        <v>38.437499999999993</v>
      </c>
      <c r="M56" s="18">
        <f>H50*0.125</f>
        <v>7.6874999999999991</v>
      </c>
      <c r="N56" s="8"/>
      <c r="O56" s="18">
        <f>H51*0.625</f>
        <v>65.625</v>
      </c>
      <c r="P56" s="18">
        <f>H51*0.125</f>
        <v>13.125</v>
      </c>
      <c r="Q56" s="8"/>
      <c r="R56" s="18">
        <f>H52*0.625</f>
        <v>93.75</v>
      </c>
      <c r="S56" s="18">
        <f>H52*0.125</f>
        <v>18.75</v>
      </c>
      <c r="T56" s="8"/>
      <c r="U56" s="18">
        <f>H53*0.625</f>
        <v>120.9375</v>
      </c>
      <c r="V56" s="18">
        <f>H53*0.125</f>
        <v>24.1875</v>
      </c>
      <c r="W56" s="8"/>
      <c r="X56" s="18">
        <f>H54*0.625</f>
        <v>149.0625</v>
      </c>
      <c r="Y56" s="18">
        <f>H54*0.125</f>
        <v>29.8125</v>
      </c>
      <c r="Z56" s="8"/>
      <c r="AA56" s="18">
        <f>H55*0.625</f>
        <v>170.625</v>
      </c>
      <c r="AB56" s="18">
        <f>H55*0.125</f>
        <v>34.125</v>
      </c>
    </row>
    <row r="59" spans="1:28" x14ac:dyDescent="0.25">
      <c r="L59" s="26" t="s">
        <v>80</v>
      </c>
      <c r="M59" s="26"/>
      <c r="O59" s="26" t="s">
        <v>81</v>
      </c>
      <c r="P59" s="26"/>
      <c r="R59" s="26" t="s">
        <v>82</v>
      </c>
      <c r="S59" s="26"/>
      <c r="U59" s="26" t="s">
        <v>83</v>
      </c>
      <c r="V59" s="26"/>
      <c r="X59" s="26" t="s">
        <v>84</v>
      </c>
      <c r="Y59" s="26"/>
      <c r="AA59" s="26" t="s">
        <v>85</v>
      </c>
      <c r="AB59" s="26"/>
    </row>
    <row r="60" spans="1:28" x14ac:dyDescent="0.25">
      <c r="L60" s="18">
        <f>I50*1</f>
        <v>8.1999999999999993</v>
      </c>
      <c r="M60" s="18">
        <f>I50*0.5</f>
        <v>4.0999999999999996</v>
      </c>
      <c r="N60" s="8"/>
      <c r="O60" s="18">
        <f>I51*1</f>
        <v>14</v>
      </c>
      <c r="P60" s="18">
        <f>I51*0.5</f>
        <v>7</v>
      </c>
      <c r="Q60" s="8"/>
      <c r="R60" s="18">
        <f>I52*1</f>
        <v>20</v>
      </c>
      <c r="S60" s="18">
        <f>I52*0.5</f>
        <v>10</v>
      </c>
      <c r="T60" s="8"/>
      <c r="U60" s="18">
        <f>I53*1</f>
        <v>25.8</v>
      </c>
      <c r="V60" s="18">
        <f>I53*0.5</f>
        <v>12.9</v>
      </c>
      <c r="W60" s="8"/>
      <c r="X60" s="18">
        <f>I54*1</f>
        <v>31.8</v>
      </c>
      <c r="Y60" s="18">
        <f>I54*0.5</f>
        <v>15.9</v>
      </c>
      <c r="Z60" s="8"/>
      <c r="AA60" s="18">
        <f>I55*1</f>
        <v>36.4</v>
      </c>
      <c r="AB60" s="18">
        <f>I55*0.5</f>
        <v>18.2</v>
      </c>
    </row>
    <row r="61" spans="1:28" x14ac:dyDescent="0.25">
      <c r="L61" s="18">
        <f>I50*0.875</f>
        <v>7.1749999999999989</v>
      </c>
      <c r="M61" s="18">
        <f>I50*0.375</f>
        <v>3.0749999999999997</v>
      </c>
      <c r="N61" s="8"/>
      <c r="O61" s="18">
        <f>I51*0.875</f>
        <v>12.25</v>
      </c>
      <c r="P61" s="18">
        <f>I51*0.375</f>
        <v>5.25</v>
      </c>
      <c r="Q61" s="8"/>
      <c r="R61" s="18">
        <f>I52*0.875</f>
        <v>17.5</v>
      </c>
      <c r="S61" s="18">
        <f>I52*0.375</f>
        <v>7.5</v>
      </c>
      <c r="T61" s="8"/>
      <c r="U61" s="18">
        <f>I53*0.875</f>
        <v>22.574999999999999</v>
      </c>
      <c r="V61" s="18">
        <f>I53*0.375</f>
        <v>9.6750000000000007</v>
      </c>
      <c r="W61" s="8"/>
      <c r="X61" s="18">
        <f>I54*0.875</f>
        <v>27.824999999999999</v>
      </c>
      <c r="Y61" s="18">
        <f>I54*0.375</f>
        <v>11.925000000000001</v>
      </c>
      <c r="Z61" s="8"/>
      <c r="AA61" s="18">
        <f>I55*0.875</f>
        <v>31.849999999999998</v>
      </c>
      <c r="AB61" s="18">
        <f>I55*0.375</f>
        <v>13.649999999999999</v>
      </c>
    </row>
    <row r="62" spans="1:28" x14ac:dyDescent="0.25">
      <c r="L62" s="18">
        <f>I50*0.75</f>
        <v>6.1499999999999995</v>
      </c>
      <c r="M62" s="18">
        <f>I50*0.25</f>
        <v>2.0499999999999998</v>
      </c>
      <c r="N62" s="8"/>
      <c r="O62" s="18">
        <f>I51*0.75</f>
        <v>10.5</v>
      </c>
      <c r="P62" s="18">
        <f>I51*0.25</f>
        <v>3.5</v>
      </c>
      <c r="Q62" s="8"/>
      <c r="R62" s="18">
        <f>I52*0.75</f>
        <v>15</v>
      </c>
      <c r="S62" s="18">
        <f>I52*0.25</f>
        <v>5</v>
      </c>
      <c r="T62" s="8"/>
      <c r="U62" s="18">
        <f>I53*0.75</f>
        <v>19.350000000000001</v>
      </c>
      <c r="V62" s="18">
        <f>I53*0.25</f>
        <v>6.45</v>
      </c>
      <c r="W62" s="8"/>
      <c r="X62" s="18">
        <f>I54*0.75</f>
        <v>23.85</v>
      </c>
      <c r="Y62" s="18">
        <f>I54*0.25</f>
        <v>7.95</v>
      </c>
      <c r="Z62" s="8"/>
      <c r="AA62" s="18">
        <f>I55*0.75</f>
        <v>27.299999999999997</v>
      </c>
      <c r="AB62" s="18">
        <f>I55*0.25</f>
        <v>9.1</v>
      </c>
    </row>
    <row r="63" spans="1:28" x14ac:dyDescent="0.25">
      <c r="L63" s="18">
        <f>I50*0.625</f>
        <v>5.125</v>
      </c>
      <c r="M63" s="18">
        <f>I50*0.125</f>
        <v>1.0249999999999999</v>
      </c>
      <c r="N63" s="8"/>
      <c r="O63" s="18">
        <f>I51*0.625</f>
        <v>8.75</v>
      </c>
      <c r="P63" s="18">
        <f>I51*0.125</f>
        <v>1.75</v>
      </c>
      <c r="Q63" s="8"/>
      <c r="R63" s="18">
        <f>I52*0.625</f>
        <v>12.5</v>
      </c>
      <c r="S63" s="18">
        <f>I52*0.125</f>
        <v>2.5</v>
      </c>
      <c r="T63" s="8"/>
      <c r="U63" s="18">
        <f>I53*0.625</f>
        <v>16.125</v>
      </c>
      <c r="V63" s="18">
        <f>I53*0.125</f>
        <v>3.2250000000000001</v>
      </c>
      <c r="W63" s="8"/>
      <c r="X63" s="18">
        <f>I54*0.625</f>
        <v>19.875</v>
      </c>
      <c r="Y63" s="18">
        <f>I54*0.125</f>
        <v>3.9750000000000001</v>
      </c>
      <c r="Z63" s="8"/>
      <c r="AA63" s="18">
        <f>I55*0.625</f>
        <v>22.75</v>
      </c>
      <c r="AB63" s="18">
        <f>I55*0.125</f>
        <v>4.55</v>
      </c>
    </row>
    <row r="66" spans="12:28" x14ac:dyDescent="0.25">
      <c r="L66" s="26" t="s">
        <v>86</v>
      </c>
      <c r="M66" s="26"/>
      <c r="O66" s="26" t="s">
        <v>87</v>
      </c>
      <c r="P66" s="26"/>
      <c r="R66" s="26" t="s">
        <v>88</v>
      </c>
      <c r="S66" s="26"/>
      <c r="U66" s="26" t="s">
        <v>89</v>
      </c>
      <c r="V66" s="26"/>
      <c r="X66" s="26" t="s">
        <v>90</v>
      </c>
      <c r="Y66" s="26"/>
      <c r="AA66" s="26" t="s">
        <v>91</v>
      </c>
      <c r="AB66" s="26"/>
    </row>
    <row r="67" spans="12:28" x14ac:dyDescent="0.25">
      <c r="L67" s="18">
        <f>J50*1</f>
        <v>12.299999999999999</v>
      </c>
      <c r="M67" s="18">
        <f>J50*0.5</f>
        <v>6.1499999999999995</v>
      </c>
      <c r="N67" s="8"/>
      <c r="O67" s="18">
        <f>J51*1</f>
        <v>21</v>
      </c>
      <c r="P67" s="18">
        <f>J51*0.5</f>
        <v>10.5</v>
      </c>
      <c r="Q67" s="8"/>
      <c r="R67" s="18">
        <f>J52*1</f>
        <v>30</v>
      </c>
      <c r="S67" s="18">
        <f>J52*0.5</f>
        <v>15</v>
      </c>
      <c r="T67" s="8"/>
      <c r="U67" s="18">
        <f>J53*1</f>
        <v>38.700000000000003</v>
      </c>
      <c r="V67" s="18">
        <f>J53*0.5</f>
        <v>19.350000000000001</v>
      </c>
      <c r="W67" s="8"/>
      <c r="X67" s="18">
        <f>J54*1</f>
        <v>47.7</v>
      </c>
      <c r="Y67" s="18">
        <f>J54*0.5</f>
        <v>23.85</v>
      </c>
      <c r="Z67" s="8"/>
      <c r="AA67" s="18">
        <f>J55*1</f>
        <v>54.6</v>
      </c>
      <c r="AB67" s="18">
        <f>J55*0.5</f>
        <v>27.3</v>
      </c>
    </row>
    <row r="68" spans="12:28" x14ac:dyDescent="0.25">
      <c r="L68" s="18">
        <f>J50*0.875</f>
        <v>10.762499999999999</v>
      </c>
      <c r="M68" s="18">
        <f>J50*0.375</f>
        <v>4.6124999999999998</v>
      </c>
      <c r="N68" s="8"/>
      <c r="O68" s="18">
        <f>J51*0.875</f>
        <v>18.375</v>
      </c>
      <c r="P68" s="18">
        <f>J51*0.375</f>
        <v>7.875</v>
      </c>
      <c r="Q68" s="8"/>
      <c r="R68" s="18">
        <f>J52*0.875</f>
        <v>26.25</v>
      </c>
      <c r="S68" s="18">
        <f>J52*0.375</f>
        <v>11.25</v>
      </c>
      <c r="T68" s="8"/>
      <c r="U68" s="18">
        <f>J53*0.875</f>
        <v>33.862500000000004</v>
      </c>
      <c r="V68" s="18">
        <f>J53*0.375</f>
        <v>14.512500000000001</v>
      </c>
      <c r="W68" s="8"/>
      <c r="X68" s="18">
        <f>J54*0.875</f>
        <v>41.737500000000004</v>
      </c>
      <c r="Y68" s="18">
        <f>J54*0.375</f>
        <v>17.887500000000003</v>
      </c>
      <c r="Z68" s="8"/>
      <c r="AA68" s="18">
        <f>J55*0.875</f>
        <v>47.774999999999999</v>
      </c>
      <c r="AB68" s="18">
        <f>J55*0.375</f>
        <v>20.475000000000001</v>
      </c>
    </row>
    <row r="69" spans="12:28" x14ac:dyDescent="0.25">
      <c r="L69" s="18">
        <f>J50*0.75</f>
        <v>9.2249999999999996</v>
      </c>
      <c r="M69" s="18">
        <f>J50*0.25</f>
        <v>3.0749999999999997</v>
      </c>
      <c r="N69" s="8"/>
      <c r="O69" s="18">
        <f>J51*0.75</f>
        <v>15.75</v>
      </c>
      <c r="P69" s="18">
        <f>J51*0.25</f>
        <v>5.25</v>
      </c>
      <c r="Q69" s="8"/>
      <c r="R69" s="18">
        <f>J52*0.75</f>
        <v>22.5</v>
      </c>
      <c r="S69" s="18">
        <f>J52*0.25</f>
        <v>7.5</v>
      </c>
      <c r="T69" s="8"/>
      <c r="U69" s="18">
        <f>J53*0.75</f>
        <v>29.025000000000002</v>
      </c>
      <c r="V69" s="18">
        <f>J53*0.25</f>
        <v>9.6750000000000007</v>
      </c>
      <c r="W69" s="8"/>
      <c r="X69" s="18">
        <f>J54*0.75</f>
        <v>35.775000000000006</v>
      </c>
      <c r="Y69" s="18">
        <f>J54*0.25</f>
        <v>11.925000000000001</v>
      </c>
      <c r="Z69" s="8"/>
      <c r="AA69" s="18">
        <f>J55*0.75</f>
        <v>40.950000000000003</v>
      </c>
      <c r="AB69" s="18">
        <f>J55*0.25</f>
        <v>13.65</v>
      </c>
    </row>
    <row r="70" spans="12:28" x14ac:dyDescent="0.25">
      <c r="L70" s="18">
        <f>J50*0.625</f>
        <v>7.6874999999999991</v>
      </c>
      <c r="M70" s="18">
        <f>J50*0.125</f>
        <v>1.5374999999999999</v>
      </c>
      <c r="N70" s="8"/>
      <c r="O70" s="18">
        <f>J51*0.625</f>
        <v>13.125</v>
      </c>
      <c r="P70" s="18">
        <f>J51*0.125</f>
        <v>2.625</v>
      </c>
      <c r="Q70" s="8"/>
      <c r="R70" s="18">
        <f>J52*0.625</f>
        <v>18.75</v>
      </c>
      <c r="S70" s="18">
        <f>J52*0.125</f>
        <v>3.75</v>
      </c>
      <c r="T70" s="8"/>
      <c r="U70" s="18">
        <f>J53*0.625</f>
        <v>24.1875</v>
      </c>
      <c r="V70" s="18">
        <f>J53*0.125</f>
        <v>4.8375000000000004</v>
      </c>
      <c r="W70" s="8"/>
      <c r="X70" s="18">
        <f>J54*0.625</f>
        <v>29.8125</v>
      </c>
      <c r="Y70" s="18">
        <f>J54*0.125</f>
        <v>5.9625000000000004</v>
      </c>
      <c r="Z70" s="8"/>
      <c r="AA70" s="18">
        <f>J55*0.625</f>
        <v>34.125</v>
      </c>
      <c r="AB70" s="18">
        <f>J55*0.125</f>
        <v>6.8250000000000002</v>
      </c>
    </row>
  </sheetData>
  <mergeCells count="90">
    <mergeCell ref="AA59:AB59"/>
    <mergeCell ref="L2:AB2"/>
    <mergeCell ref="F29:J29"/>
    <mergeCell ref="L59:M59"/>
    <mergeCell ref="O59:P59"/>
    <mergeCell ref="R59:S59"/>
    <mergeCell ref="U59:V59"/>
    <mergeCell ref="X59:Y59"/>
    <mergeCell ref="AA66:AB66"/>
    <mergeCell ref="L66:M66"/>
    <mergeCell ref="O66:P66"/>
    <mergeCell ref="R66:S66"/>
    <mergeCell ref="U66:V66"/>
    <mergeCell ref="X66:Y66"/>
    <mergeCell ref="AA45:AB45"/>
    <mergeCell ref="B55:C55"/>
    <mergeCell ref="L38:M38"/>
    <mergeCell ref="O38:P38"/>
    <mergeCell ref="R38:S38"/>
    <mergeCell ref="U38:V38"/>
    <mergeCell ref="L52:M52"/>
    <mergeCell ref="O52:P52"/>
    <mergeCell ref="R52:S52"/>
    <mergeCell ref="U52:V52"/>
    <mergeCell ref="X52:Y52"/>
    <mergeCell ref="AA52:AB52"/>
    <mergeCell ref="AA38:AB38"/>
    <mergeCell ref="AF11:AF15"/>
    <mergeCell ref="O16:P16"/>
    <mergeCell ref="AA28:AB28"/>
    <mergeCell ref="X28:Y28"/>
    <mergeCell ref="U28:V28"/>
    <mergeCell ref="R28:S28"/>
    <mergeCell ref="O28:P28"/>
    <mergeCell ref="AA22:AB22"/>
    <mergeCell ref="X22:Y22"/>
    <mergeCell ref="U22:V22"/>
    <mergeCell ref="R22:S22"/>
    <mergeCell ref="O22:P22"/>
    <mergeCell ref="L10:M10"/>
    <mergeCell ref="C2:I11"/>
    <mergeCell ref="AF3:AF5"/>
    <mergeCell ref="AF6:AF10"/>
    <mergeCell ref="L4:M4"/>
    <mergeCell ref="O4:P4"/>
    <mergeCell ref="R4:S4"/>
    <mergeCell ref="U4:V4"/>
    <mergeCell ref="AA4:AB4"/>
    <mergeCell ref="AA10:AB10"/>
    <mergeCell ref="X4:Y4"/>
    <mergeCell ref="X10:Y10"/>
    <mergeCell ref="U10:V10"/>
    <mergeCell ref="R10:S10"/>
    <mergeCell ref="O10:P10"/>
    <mergeCell ref="AF27:AF31"/>
    <mergeCell ref="B28:C28"/>
    <mergeCell ref="AF32:AF35"/>
    <mergeCell ref="B25:C25"/>
    <mergeCell ref="R16:S16"/>
    <mergeCell ref="U16:V16"/>
    <mergeCell ref="L28:M28"/>
    <mergeCell ref="AA16:AB16"/>
    <mergeCell ref="AF16:AF20"/>
    <mergeCell ref="B20:C20"/>
    <mergeCell ref="B22:C22"/>
    <mergeCell ref="AF22:AF26"/>
    <mergeCell ref="B23:C23"/>
    <mergeCell ref="B24:C24"/>
    <mergeCell ref="F19:J19"/>
    <mergeCell ref="O45:P45"/>
    <mergeCell ref="R45:S45"/>
    <mergeCell ref="U45:V45"/>
    <mergeCell ref="X45:Y45"/>
    <mergeCell ref="C13:I16"/>
    <mergeCell ref="X38:Y38"/>
    <mergeCell ref="B52:C52"/>
    <mergeCell ref="B53:C53"/>
    <mergeCell ref="B54:C54"/>
    <mergeCell ref="A45:C45"/>
    <mergeCell ref="L45:M45"/>
    <mergeCell ref="F46:J46"/>
    <mergeCell ref="B47:C47"/>
    <mergeCell ref="B49:C49"/>
    <mergeCell ref="B50:C50"/>
    <mergeCell ref="B51:C51"/>
    <mergeCell ref="L16:M16"/>
    <mergeCell ref="B26:C26"/>
    <mergeCell ref="B27:C27"/>
    <mergeCell ref="L22:M22"/>
    <mergeCell ref="X16:Y16"/>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Quickfire Formulas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dc:creator>
  <cp:lastModifiedBy>J Burbeck</cp:lastModifiedBy>
  <cp:lastPrinted>2025-01-04T20:35:16Z</cp:lastPrinted>
  <dcterms:created xsi:type="dcterms:W3CDTF">2020-03-22T20:16:45Z</dcterms:created>
  <dcterms:modified xsi:type="dcterms:W3CDTF">2025-01-09T07:15:41Z</dcterms:modified>
</cp:coreProperties>
</file>